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26" activeTab="0"/>
  </bookViews>
  <sheets>
    <sheet name="Недв. имущ." sheetId="1" r:id="rId1"/>
    <sheet name="Движ. мущ." sheetId="2" r:id="rId2"/>
    <sheet name="Мун. учрежд. и предпр." sheetId="3" state="hidden" r:id="rId3"/>
  </sheets>
  <definedNames>
    <definedName name="_xlnm.Print_Titles" localSheetId="1">'Движ. мущ.'!$4:$7</definedName>
    <definedName name="_xlnm.Print_Titles" localSheetId="0">'Недв. имущ.'!$6:$9</definedName>
    <definedName name="_xlnm.Print_Area" localSheetId="1">'Движ. мущ.'!$A$1:$R$101</definedName>
    <definedName name="_xlnm.Print_Area" localSheetId="0">'Недв. имущ.'!$A$1:$O$43</definedName>
  </definedNames>
  <calcPr fullCalcOnLoad="1"/>
</workbook>
</file>

<file path=xl/sharedStrings.xml><?xml version="1.0" encoding="utf-8"?>
<sst xmlns="http://schemas.openxmlformats.org/spreadsheetml/2006/main" count="308" uniqueCount="131">
  <si>
    <t>к Положению о порядке учета муниципального имущества</t>
  </si>
  <si>
    <t xml:space="preserve">Ливенского района и ведения реестра муниципального имущества </t>
  </si>
  <si>
    <t>Ливенского района</t>
  </si>
  <si>
    <t>№ п/п</t>
  </si>
  <si>
    <t>Год ввода в эксплуатацию</t>
  </si>
  <si>
    <t>Балансодержатель</t>
  </si>
  <si>
    <t>Итого:</t>
  </si>
  <si>
    <t>Наименование объекта (для автотранспорта № гос. Регистрации в ГАИ)</t>
  </si>
  <si>
    <t xml:space="preserve">Характеристика объекта </t>
  </si>
  <si>
    <t>Количество</t>
  </si>
  <si>
    <t>Остаточная стоимость за единицу</t>
  </si>
  <si>
    <t>Общая балансовая стоимость</t>
  </si>
  <si>
    <t>Общая остаточная стоимость</t>
  </si>
  <si>
    <t>Приложение №5</t>
  </si>
  <si>
    <t>ПЕРЕЧЕНЬ ОТНОСЯЩИХСЯ К СОБСТВЕННОСТИ _____________МУНИЦИПАЛЬНЫХ ПРЕДПРИЯТИЙ И УЧРЕЖДЕНИЙ,</t>
  </si>
  <si>
    <t>И ОТКРЫТЫХ АКЦИОНЕРНЫХ ОБЩЕСТВ, В ОРГАНЫ УПРАВЛЕНИЯ КОТОРЫХ  НАЗНАЧЕНЫ ПРЕДСТАВИТЕЛИ _______________</t>
  </si>
  <si>
    <t>ПО СТОСТОЯНИЮ НА 01 ЯНВАРЯ 20__ г.</t>
  </si>
  <si>
    <t>Полное наименование юридического лица</t>
  </si>
  <si>
    <t>Юридический адрес</t>
  </si>
  <si>
    <t>Коды</t>
  </si>
  <si>
    <t>Балансовая стоимость основных фондов</t>
  </si>
  <si>
    <t>Уставный капитал (тыс. руб.)</t>
  </si>
  <si>
    <t>Закрепленные в муниципальной собственности акции (% в уставном капитале или специальное право (золотая акция)</t>
  </si>
  <si>
    <t>Ф.И.О., представителя  соответствующего сельского поселения в органах управления ОАО</t>
  </si>
  <si>
    <t>Среднесписочная численность персонала</t>
  </si>
  <si>
    <t>Предложение о приватизации</t>
  </si>
  <si>
    <t>ОКПО</t>
  </si>
  <si>
    <t>ОКОГУ</t>
  </si>
  <si>
    <t>ОКВЭД</t>
  </si>
  <si>
    <t>ОКФС</t>
  </si>
  <si>
    <t>Способ</t>
  </si>
  <si>
    <t>Срок (квартал/год)</t>
  </si>
  <si>
    <t>Ограничения</t>
  </si>
  <si>
    <t>Количество акций  подлежащих продаже/начальная цена акций (тыс.руб.)</t>
  </si>
  <si>
    <t>Жилой дом</t>
  </si>
  <si>
    <t>57 АА 395198</t>
  </si>
  <si>
    <t>Здание Покровский СДК</t>
  </si>
  <si>
    <t>57 АА 395200</t>
  </si>
  <si>
    <t>57 АА 395199</t>
  </si>
  <si>
    <t>Администрация Речицкого с/п</t>
  </si>
  <si>
    <t>Речицкая библиотека</t>
  </si>
  <si>
    <t>Речицкий СДК</t>
  </si>
  <si>
    <t>Покровский СДК</t>
  </si>
  <si>
    <t>с Покровка Первая, ул. Сельская, д 7</t>
  </si>
  <si>
    <t>с Покровка Первая, ул. Сельская, д 2</t>
  </si>
  <si>
    <t>с Покровка Первая, ул. Сельская, д 3</t>
  </si>
  <si>
    <t>с Покровка Первая, ул. Сельская, д 17</t>
  </si>
  <si>
    <t>д. Сидоровка ул. Центральная 18</t>
  </si>
  <si>
    <t>д. Сидоровка ул. Центральная 51</t>
  </si>
  <si>
    <t>д. Сидоровка ул. Центральная 57</t>
  </si>
  <si>
    <t>д. Покровка Вторая ул. Молодежная, д 11</t>
  </si>
  <si>
    <t>д. Покровка Вторая ул. Молодежная, д 7</t>
  </si>
  <si>
    <t>д. Покровка Вторая ул. Молодежная, д 8</t>
  </si>
  <si>
    <t>д. Покровка Вторая ул. Молодежная, д 2</t>
  </si>
  <si>
    <t>д. Покровка Вторая ул. Пневская, д 21</t>
  </si>
  <si>
    <t>д. Покровка Вторая ул. Пневская, д 19</t>
  </si>
  <si>
    <t>д. Сидоровка ул. Цветочная 1</t>
  </si>
  <si>
    <t>д. Сидоровка ул. Цветочная 2</t>
  </si>
  <si>
    <t>д. Угольное</t>
  </si>
  <si>
    <t>д. Угольное 2</t>
  </si>
  <si>
    <t>д. Угольное 8</t>
  </si>
  <si>
    <t>1 этажный панельный</t>
  </si>
  <si>
    <t>1 этажный кирпичный</t>
  </si>
  <si>
    <t>№ 
п/п</t>
  </si>
  <si>
    <t xml:space="preserve">Наименование объекта </t>
  </si>
  <si>
    <t>Жилые   помещения</t>
  </si>
  <si>
    <t>Здание Теличенскоий СДК</t>
  </si>
  <si>
    <t>И Т О Г О :</t>
  </si>
  <si>
    <t>Покровка Вторая ул. Молодежная, д. 18</t>
  </si>
  <si>
    <t>с. Речица ул. Центральная, д. 58</t>
  </si>
  <si>
    <t>с. Теличье ул. Дружбы Народов, д 34</t>
  </si>
  <si>
    <t>с. Речица ул. Центральная д. 69</t>
  </si>
  <si>
    <t xml:space="preserve">Машины  и  оборудование </t>
  </si>
  <si>
    <t>Библиотечный  фонд</t>
  </si>
  <si>
    <t>Производственный   и   хозяйственный инвентарь</t>
  </si>
  <si>
    <t>И Т О Г О   П О   О Б Ъ Е К Т А М   
Д В И Ж И М О Г О  И М У Щ Е С Т В А :</t>
  </si>
  <si>
    <t>Ноутбук 15,4"</t>
  </si>
  <si>
    <t>Балансовая стоимость за единицу</t>
  </si>
  <si>
    <t>Админ.</t>
  </si>
  <si>
    <t>Многофункциональное устройство</t>
  </si>
  <si>
    <t>Принтер</t>
  </si>
  <si>
    <t>Сумма начисленной амортизации за единицу</t>
  </si>
  <si>
    <t>Общая сумма начисленной амортизации</t>
  </si>
  <si>
    <t>д. Покровка Вторая ул. Молодежная,д. 13</t>
  </si>
  <si>
    <t>д. Покровка Вторая ул. Молодежная д. 14</t>
  </si>
  <si>
    <t>д. Покровка Вторая ул. Молодежная, д. 15</t>
  </si>
  <si>
    <t>д. Покровка Вторая ул. Молодежная , д. 16/ нет</t>
  </si>
  <si>
    <t>РЕЕСТР   МУНИЦИПАЛЬНОГО   ИМУЩЕСТВА</t>
  </si>
  <si>
    <t xml:space="preserve">Раздел 1: Муниципальное недвижимое имущество </t>
  </si>
  <si>
    <t>Адрес (местоположение) недвижимого имущества</t>
  </si>
  <si>
    <t>Кадастровый номер муниципального недвижимого имущества</t>
  </si>
  <si>
    <t>Площадь, протяженность и (или) иные параметры, характеризующие физические свойства недвижимого имущества</t>
  </si>
  <si>
    <t>Сведения о балансовой стоимости недвижимого имущества</t>
  </si>
  <si>
    <t>Сведения о начисленной амортизации (износе)</t>
  </si>
  <si>
    <t>Сведения об остаточной стоимости недвижимого имущества</t>
  </si>
  <si>
    <t>Сведения о кадастровой стоимости недвижимого имущества</t>
  </si>
  <si>
    <t>Дата возникновения права муниципальной собственности на недвижимое имущество</t>
  </si>
  <si>
    <t>Дата прекращения права муниципальной собственности на недви­жимое имущество</t>
  </si>
  <si>
    <t>Сведения о правообладателе муниципального недвижимого имущества</t>
  </si>
  <si>
    <t>Реквизиты документов-оснований возникновения (прекращения) права  муниципальной собственности Речицкого сельского поселения на недвижимое имущество</t>
  </si>
  <si>
    <t>Сведения об установленных в отношении муниципального недвижимого имущества ограничениях (обременения) с указанием основания и даты их возникновения и прекращения.</t>
  </si>
  <si>
    <t>Примечания</t>
  </si>
  <si>
    <t>И Т О Г О   
П О   О Б Ъ Е К Т А М   Н Е Д В И Ж И М О С Т И :</t>
  </si>
  <si>
    <t xml:space="preserve">Раздел 2: Муниципальное движимое имущество </t>
  </si>
  <si>
    <t>Дата прекращения права муниципальной собственности на недвижимое имущество</t>
  </si>
  <si>
    <t>Сведения об установленных в отношении муниципального недвижимого имущества ограничениях (обременения) с указанием основания и даты их возникновения и прекращения</t>
  </si>
  <si>
    <t>Местонахождение объекта</t>
  </si>
  <si>
    <t>Основание нахождения объекта у юр.лица</t>
  </si>
  <si>
    <t>Акустическая система</t>
  </si>
  <si>
    <t>Пианино</t>
  </si>
  <si>
    <t>Нежилые помещения (здания и сооружения)</t>
  </si>
  <si>
    <t>Муз. Центр SAMSUNG</t>
  </si>
  <si>
    <t>Имущество казны Речицкого с/п</t>
  </si>
  <si>
    <t>с. Покровка Первая, ул. Сельская, д 11</t>
  </si>
  <si>
    <t>Здание Речицкий СДК</t>
  </si>
  <si>
    <t>панельный 3 этажа</t>
  </si>
  <si>
    <t xml:space="preserve">Св-во о гос.регистрации права 57-АБ №647477 от 20.10.2014г; 57-АБ №647478 от 20.10.2014г; 57-АБ №647479 от 20.10.2014г </t>
  </si>
  <si>
    <t>Св-во о гос.регистрации права  57-АА №813397 от 20.08.2009г</t>
  </si>
  <si>
    <t>Св-во о гос.регистрации права  57-АА №826807 от 20.08.2009г</t>
  </si>
  <si>
    <t>Св-во о гос.регистрации права  57-АА №813253 от 10.07.2009г</t>
  </si>
  <si>
    <t>сняты с учета  и удадены из реестра мун.имущества на основании распоряжения администрации о признании за владельцами регисрации права собственности</t>
  </si>
  <si>
    <t>удадены из реестра мун.имущества на основании распоряжения администрации о признании за владельцами регисрации права собственности</t>
  </si>
  <si>
    <t>то же право</t>
  </si>
  <si>
    <t>Казна итого:</t>
  </si>
  <si>
    <t>кирпичный   
1 этаж</t>
  </si>
  <si>
    <t>кирпичный
   2 этажа</t>
  </si>
  <si>
    <t>Нежилые</t>
  </si>
  <si>
    <t>Жилые</t>
  </si>
  <si>
    <t>Данные   об   объектах   движимого   имущества   по   состоянию   на 01 января 2024 года</t>
  </si>
  <si>
    <t>Данные   об   объектах   недвижимого   имущества   по   состоянию   на 01 января 2024 года</t>
  </si>
  <si>
    <t>РЕЧИЦКОГО   СЕЛЬСКОГО   ПОСЕЛЕНИЯ на 01.01.2024 г.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</si>
</sst>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_-* #,##0.00_р_._-;\-* #,##0.00_р_._-;_-* \-??_р_._-;_-@_-"/>
  </numFmts>
  <fonts count="54">
    <font>
      <sz val="10"/>
      <name val="Arial"/>
      <family val="2"/>
    </font>
    <font>
      <sz val="7"/>
      <name val="Arial"/>
      <family val="2"/>
    </font>
    <font>
      <b/>
      <sz val="8"/>
      <name val="Arial Cyr"/>
      <family val="2"/>
    </font>
    <font>
      <sz val="10"/>
      <name val="Arial Cyr"/>
      <family val="2"/>
    </font>
    <font>
      <sz val="7"/>
      <name val="Arial Cyr"/>
      <family val="2"/>
    </font>
    <font>
      <b/>
      <sz val="10"/>
      <name val="Arial"/>
      <family val="2"/>
    </font>
    <font>
      <b/>
      <sz val="7"/>
      <name val="Arial Cyr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sz val="6"/>
      <name val="Arial Cyr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b/>
      <sz val="10"/>
      <name val="Arial Cyr"/>
      <family val="2"/>
    </font>
    <font>
      <sz val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80" fontId="3" fillId="0" borderId="0" applyFill="0" applyBorder="0" applyAlignment="0" applyProtection="0"/>
    <xf numFmtId="169" fontId="0" fillId="0" borderId="0" applyFill="0" applyBorder="0" applyAlignment="0" applyProtection="0"/>
    <xf numFmtId="0" fontId="53" fillId="32" borderId="0" applyNumberFormat="0" applyBorder="0" applyAlignment="0" applyProtection="0"/>
  </cellStyleXfs>
  <cellXfs count="195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2" fontId="0" fillId="0" borderId="10" xfId="0" applyNumberFormat="1" applyBorder="1" applyAlignment="1">
      <alignment/>
    </xf>
    <xf numFmtId="0" fontId="0" fillId="0" borderId="0" xfId="0" applyAlignment="1">
      <alignment horizontal="left" indent="1"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vertical="top" wrapText="1"/>
    </xf>
    <xf numFmtId="0" fontId="5" fillId="0" borderId="0" xfId="0" applyFont="1" applyBorder="1" applyAlignment="1">
      <alignment/>
    </xf>
    <xf numFmtId="10" fontId="0" fillId="0" borderId="10" xfId="0" applyNumberForma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indent="1"/>
    </xf>
    <xf numFmtId="0" fontId="9" fillId="0" borderId="11" xfId="0" applyFont="1" applyBorder="1" applyAlignment="1">
      <alignment horizontal="center" vertical="center" wrapText="1"/>
    </xf>
    <xf numFmtId="0" fontId="10" fillId="0" borderId="0" xfId="0" applyFont="1" applyBorder="1" applyAlignment="1">
      <alignment/>
    </xf>
    <xf numFmtId="4" fontId="7" fillId="0" borderId="11" xfId="0" applyNumberFormat="1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3" fillId="0" borderId="0" xfId="0" applyFont="1" applyBorder="1" applyAlignment="1">
      <alignment/>
    </xf>
    <xf numFmtId="0" fontId="9" fillId="0" borderId="16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7" fillId="0" borderId="11" xfId="0" applyFont="1" applyBorder="1" applyAlignment="1">
      <alignment vertical="center" wrapText="1"/>
    </xf>
    <xf numFmtId="4" fontId="1" fillId="0" borderId="0" xfId="0" applyNumberFormat="1" applyFon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10" fillId="33" borderId="0" xfId="0" applyFont="1" applyFill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4" fontId="14" fillId="0" borderId="0" xfId="0" applyNumberFormat="1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 wrapText="1"/>
    </xf>
    <xf numFmtId="4" fontId="10" fillId="0" borderId="0" xfId="0" applyNumberFormat="1" applyFont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10" fillId="34" borderId="12" xfId="0" applyFont="1" applyFill="1" applyBorder="1" applyAlignment="1">
      <alignment horizontal="center" vertical="center" wrapText="1"/>
    </xf>
    <xf numFmtId="0" fontId="10" fillId="34" borderId="14" xfId="0" applyFont="1" applyFill="1" applyBorder="1" applyAlignment="1">
      <alignment horizontal="center" vertical="center" wrapText="1"/>
    </xf>
    <xf numFmtId="0" fontId="10" fillId="34" borderId="0" xfId="0" applyFont="1" applyFill="1" applyBorder="1" applyAlignment="1">
      <alignment/>
    </xf>
    <xf numFmtId="0" fontId="8" fillId="0" borderId="19" xfId="0" applyFont="1" applyBorder="1" applyAlignment="1">
      <alignment horizontal="left" vertical="center"/>
    </xf>
    <xf numFmtId="0" fontId="8" fillId="0" borderId="19" xfId="0" applyFont="1" applyFill="1" applyBorder="1" applyAlignment="1">
      <alignment horizontal="left" vertical="center" wrapText="1"/>
    </xf>
    <xf numFmtId="0" fontId="9" fillId="0" borderId="20" xfId="0" applyFont="1" applyBorder="1" applyAlignment="1">
      <alignment horizontal="center" vertical="center" wrapText="1"/>
    </xf>
    <xf numFmtId="4" fontId="15" fillId="35" borderId="21" xfId="0" applyNumberFormat="1" applyFont="1" applyFill="1" applyBorder="1" applyAlignment="1">
      <alignment horizontal="center" vertical="center" wrapText="1"/>
    </xf>
    <xf numFmtId="0" fontId="15" fillId="35" borderId="11" xfId="0" applyFont="1" applyFill="1" applyBorder="1" applyAlignment="1">
      <alignment vertical="center" wrapText="1"/>
    </xf>
    <xf numFmtId="4" fontId="15" fillId="35" borderId="11" xfId="0" applyNumberFormat="1" applyFont="1" applyFill="1" applyBorder="1" applyAlignment="1">
      <alignment horizontal="center" vertical="center" wrapText="1"/>
    </xf>
    <xf numFmtId="4" fontId="14" fillId="0" borderId="22" xfId="0" applyNumberFormat="1" applyFont="1" applyBorder="1" applyAlignment="1">
      <alignment vertical="center" wrapText="1"/>
    </xf>
    <xf numFmtId="0" fontId="17" fillId="0" borderId="23" xfId="0" applyFont="1" applyBorder="1" applyAlignment="1">
      <alignment horizontal="left" vertical="center" wrapText="1"/>
    </xf>
    <xf numFmtId="3" fontId="17" fillId="0" borderId="23" xfId="0" applyNumberFormat="1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4" fontId="17" fillId="0" borderId="23" xfId="0" applyNumberFormat="1" applyFont="1" applyBorder="1" applyAlignment="1">
      <alignment horizontal="center" vertical="center" wrapText="1"/>
    </xf>
    <xf numFmtId="0" fontId="17" fillId="0" borderId="12" xfId="0" applyFont="1" applyBorder="1" applyAlignment="1">
      <alignment horizontal="left" vertical="center" wrapText="1"/>
    </xf>
    <xf numFmtId="3" fontId="17" fillId="0" borderId="12" xfId="0" applyNumberFormat="1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4" fontId="17" fillId="0" borderId="12" xfId="0" applyNumberFormat="1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left" vertical="center" wrapText="1"/>
    </xf>
    <xf numFmtId="0" fontId="17" fillId="0" borderId="12" xfId="0" applyFont="1" applyFill="1" applyBorder="1" applyAlignment="1">
      <alignment horizontal="center" vertical="center" wrapText="1"/>
    </xf>
    <xf numFmtId="4" fontId="17" fillId="0" borderId="12" xfId="0" applyNumberFormat="1" applyFont="1" applyFill="1" applyBorder="1" applyAlignment="1">
      <alignment horizontal="center" vertical="center" wrapText="1"/>
    </xf>
    <xf numFmtId="4" fontId="17" fillId="0" borderId="23" xfId="0" applyNumberFormat="1" applyFont="1" applyFill="1" applyBorder="1" applyAlignment="1">
      <alignment horizontal="center" vertical="center" wrapText="1"/>
    </xf>
    <xf numFmtId="0" fontId="17" fillId="33" borderId="12" xfId="0" applyFont="1" applyFill="1" applyBorder="1" applyAlignment="1">
      <alignment horizontal="left" vertical="center" wrapText="1"/>
    </xf>
    <xf numFmtId="4" fontId="17" fillId="0" borderId="24" xfId="0" applyNumberFormat="1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left" vertical="center" wrapText="1"/>
    </xf>
    <xf numFmtId="3" fontId="17" fillId="0" borderId="24" xfId="0" applyNumberFormat="1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/>
    </xf>
    <xf numFmtId="0" fontId="17" fillId="0" borderId="23" xfId="0" applyFont="1" applyBorder="1" applyAlignment="1">
      <alignment vertical="center" wrapText="1"/>
    </xf>
    <xf numFmtId="0" fontId="17" fillId="0" borderId="26" xfId="0" applyFont="1" applyBorder="1" applyAlignment="1">
      <alignment vertical="center" wrapText="1"/>
    </xf>
    <xf numFmtId="0" fontId="17" fillId="0" borderId="12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vertical="center" wrapText="1"/>
    </xf>
    <xf numFmtId="0" fontId="17" fillId="0" borderId="12" xfId="0" applyFont="1" applyFill="1" applyBorder="1" applyAlignment="1">
      <alignment vertical="center" wrapText="1"/>
    </xf>
    <xf numFmtId="4" fontId="5" fillId="0" borderId="21" xfId="0" applyNumberFormat="1" applyFont="1" applyBorder="1" applyAlignment="1">
      <alignment horizontal="center" vertical="center" wrapText="1"/>
    </xf>
    <xf numFmtId="0" fontId="17" fillId="0" borderId="12" xfId="0" applyNumberFormat="1" applyFont="1" applyFill="1" applyBorder="1" applyAlignment="1">
      <alignment horizontal="center" vertical="center" wrapText="1"/>
    </xf>
    <xf numFmtId="4" fontId="17" fillId="34" borderId="12" xfId="0" applyNumberFormat="1" applyFont="1" applyFill="1" applyBorder="1" applyAlignment="1">
      <alignment horizontal="center" vertical="center" wrapText="1"/>
    </xf>
    <xf numFmtId="0" fontId="17" fillId="34" borderId="12" xfId="0" applyFont="1" applyFill="1" applyBorder="1" applyAlignment="1">
      <alignment horizontal="center" vertical="center" wrapText="1"/>
    </xf>
    <xf numFmtId="4" fontId="7" fillId="0" borderId="1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7" fillId="0" borderId="27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34" borderId="27" xfId="0" applyFont="1" applyFill="1" applyBorder="1" applyAlignment="1">
      <alignment horizontal="center" vertical="center"/>
    </xf>
    <xf numFmtId="0" fontId="7" fillId="34" borderId="27" xfId="0" applyFont="1" applyFill="1" applyBorder="1" applyAlignment="1">
      <alignment horizontal="center" vertical="center"/>
    </xf>
    <xf numFmtId="4" fontId="14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center" wrapText="1"/>
    </xf>
    <xf numFmtId="4" fontId="14" fillId="0" borderId="0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vertical="center" wrapText="1"/>
    </xf>
    <xf numFmtId="4" fontId="5" fillId="0" borderId="11" xfId="0" applyNumberFormat="1" applyFont="1" applyBorder="1" applyAlignment="1">
      <alignment horizontal="center" vertical="center" wrapText="1"/>
    </xf>
    <xf numFmtId="0" fontId="17" fillId="33" borderId="23" xfId="0" applyFont="1" applyFill="1" applyBorder="1" applyAlignment="1">
      <alignment horizontal="left" vertical="center" wrapText="1"/>
    </xf>
    <xf numFmtId="0" fontId="17" fillId="33" borderId="23" xfId="0" applyFont="1" applyFill="1" applyBorder="1" applyAlignment="1">
      <alignment vertical="center" wrapText="1"/>
    </xf>
    <xf numFmtId="0" fontId="17" fillId="33" borderId="23" xfId="0" applyFont="1" applyFill="1" applyBorder="1" applyAlignment="1">
      <alignment horizontal="center" vertical="center" wrapText="1"/>
    </xf>
    <xf numFmtId="4" fontId="17" fillId="33" borderId="23" xfId="0" applyNumberFormat="1" applyFont="1" applyFill="1" applyBorder="1" applyAlignment="1">
      <alignment horizontal="center" vertical="center" wrapText="1"/>
    </xf>
    <xf numFmtId="0" fontId="17" fillId="33" borderId="12" xfId="0" applyFont="1" applyFill="1" applyBorder="1" applyAlignment="1">
      <alignment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wrapText="1"/>
    </xf>
    <xf numFmtId="0" fontId="17" fillId="0" borderId="14" xfId="0" applyFont="1" applyBorder="1" applyAlignment="1">
      <alignment/>
    </xf>
    <xf numFmtId="0" fontId="18" fillId="0" borderId="0" xfId="0" applyFont="1" applyFill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7" fillId="0" borderId="29" xfId="0" applyFont="1" applyBorder="1" applyAlignment="1">
      <alignment wrapText="1"/>
    </xf>
    <xf numFmtId="0" fontId="17" fillId="0" borderId="30" xfId="0" applyFont="1" applyBorder="1" applyAlignment="1">
      <alignment/>
    </xf>
    <xf numFmtId="0" fontId="17" fillId="0" borderId="13" xfId="0" applyFont="1" applyBorder="1" applyAlignment="1">
      <alignment wrapText="1"/>
    </xf>
    <xf numFmtId="0" fontId="17" fillId="0" borderId="15" xfId="0" applyFont="1" applyBorder="1" applyAlignment="1">
      <alignment/>
    </xf>
    <xf numFmtId="0" fontId="19" fillId="0" borderId="0" xfId="0" applyFont="1" applyAlignment="1">
      <alignment/>
    </xf>
    <xf numFmtId="0" fontId="17" fillId="33" borderId="14" xfId="0" applyFont="1" applyFill="1" applyBorder="1" applyAlignment="1">
      <alignment vertical="center" wrapText="1"/>
    </xf>
    <xf numFmtId="0" fontId="17" fillId="33" borderId="29" xfId="0" applyFont="1" applyFill="1" applyBorder="1" applyAlignment="1">
      <alignment vertical="center" wrapText="1"/>
    </xf>
    <xf numFmtId="0" fontId="17" fillId="33" borderId="30" xfId="0" applyFont="1" applyFill="1" applyBorder="1" applyAlignment="1">
      <alignment vertical="center" wrapText="1"/>
    </xf>
    <xf numFmtId="0" fontId="17" fillId="0" borderId="29" xfId="0" applyFont="1" applyBorder="1" applyAlignment="1">
      <alignment horizontal="left" vertical="center" wrapText="1"/>
    </xf>
    <xf numFmtId="3" fontId="17" fillId="0" borderId="29" xfId="0" applyNumberFormat="1" applyFont="1" applyBorder="1" applyAlignment="1">
      <alignment horizontal="center" vertical="center" wrapText="1"/>
    </xf>
    <xf numFmtId="0" fontId="17" fillId="0" borderId="29" xfId="0" applyFont="1" applyBorder="1" applyAlignment="1">
      <alignment horizontal="center" vertical="center" wrapText="1"/>
    </xf>
    <xf numFmtId="4" fontId="17" fillId="0" borderId="29" xfId="0" applyNumberFormat="1" applyFont="1" applyBorder="1" applyAlignment="1">
      <alignment horizontal="center" vertical="center" wrapText="1"/>
    </xf>
    <xf numFmtId="0" fontId="17" fillId="0" borderId="30" xfId="0" applyFont="1" applyBorder="1" applyAlignment="1">
      <alignment horizontal="center" vertical="center" wrapText="1"/>
    </xf>
    <xf numFmtId="4" fontId="17" fillId="0" borderId="31" xfId="0" applyNumberFormat="1" applyFont="1" applyBorder="1" applyAlignment="1">
      <alignment horizontal="center" vertical="center" wrapText="1"/>
    </xf>
    <xf numFmtId="0" fontId="14" fillId="0" borderId="0" xfId="0" applyFont="1" applyBorder="1" applyAlignment="1">
      <alignment horizontal="right" vertical="center" wrapText="1"/>
    </xf>
    <xf numFmtId="4" fontId="17" fillId="34" borderId="32" xfId="0" applyNumberFormat="1" applyFont="1" applyFill="1" applyBorder="1" applyAlignment="1">
      <alignment horizontal="center" vertical="center" wrapText="1"/>
    </xf>
    <xf numFmtId="4" fontId="17" fillId="34" borderId="33" xfId="0" applyNumberFormat="1" applyFont="1" applyFill="1" applyBorder="1" applyAlignment="1">
      <alignment horizontal="center" vertical="center" wrapText="1"/>
    </xf>
    <xf numFmtId="0" fontId="15" fillId="35" borderId="16" xfId="0" applyFont="1" applyFill="1" applyBorder="1" applyAlignment="1">
      <alignment horizontal="center" vertical="center" wrapText="1"/>
    </xf>
    <xf numFmtId="0" fontId="15" fillId="35" borderId="11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4" fontId="5" fillId="0" borderId="35" xfId="0" applyNumberFormat="1" applyFont="1" applyBorder="1" applyAlignment="1">
      <alignment horizontal="center" vertical="center" wrapText="1"/>
    </xf>
    <xf numFmtId="4" fontId="5" fillId="0" borderId="34" xfId="0" applyNumberFormat="1" applyFont="1" applyBorder="1" applyAlignment="1">
      <alignment horizontal="center" vertical="center" wrapText="1"/>
    </xf>
    <xf numFmtId="4" fontId="5" fillId="0" borderId="18" xfId="0" applyNumberFormat="1" applyFont="1" applyBorder="1" applyAlignment="1">
      <alignment horizontal="center" vertical="center" wrapText="1"/>
    </xf>
    <xf numFmtId="4" fontId="12" fillId="35" borderId="35" xfId="0" applyNumberFormat="1" applyFont="1" applyFill="1" applyBorder="1" applyAlignment="1">
      <alignment horizontal="center" vertical="center" wrapText="1"/>
    </xf>
    <xf numFmtId="4" fontId="12" fillId="35" borderId="34" xfId="0" applyNumberFormat="1" applyFont="1" applyFill="1" applyBorder="1" applyAlignment="1">
      <alignment horizontal="center" vertical="center" wrapText="1"/>
    </xf>
    <xf numFmtId="4" fontId="12" fillId="35" borderId="18" xfId="0" applyNumberFormat="1" applyFont="1" applyFill="1" applyBorder="1" applyAlignment="1">
      <alignment horizontal="center" vertical="center" wrapText="1"/>
    </xf>
    <xf numFmtId="0" fontId="17" fillId="0" borderId="36" xfId="0" applyFont="1" applyFill="1" applyBorder="1" applyAlignment="1">
      <alignment horizontal="center" vertical="center" wrapText="1"/>
    </xf>
    <xf numFmtId="0" fontId="17" fillId="0" borderId="37" xfId="0" applyFont="1" applyFill="1" applyBorder="1" applyAlignment="1">
      <alignment horizontal="center" vertical="center" wrapText="1"/>
    </xf>
    <xf numFmtId="0" fontId="17" fillId="0" borderId="23" xfId="0" applyFont="1" applyFill="1" applyBorder="1" applyAlignment="1">
      <alignment horizontal="center" vertical="center" wrapText="1"/>
    </xf>
    <xf numFmtId="4" fontId="17" fillId="34" borderId="38" xfId="0" applyNumberFormat="1" applyFont="1" applyFill="1" applyBorder="1" applyAlignment="1">
      <alignment horizontal="center" vertical="center" wrapText="1"/>
    </xf>
    <xf numFmtId="4" fontId="17" fillId="34" borderId="39" xfId="0" applyNumberFormat="1" applyFont="1" applyFill="1" applyBorder="1" applyAlignment="1">
      <alignment horizontal="center" vertical="center" wrapText="1"/>
    </xf>
    <xf numFmtId="4" fontId="17" fillId="34" borderId="40" xfId="0" applyNumberFormat="1" applyFont="1" applyFill="1" applyBorder="1" applyAlignment="1">
      <alignment horizontal="center" vertical="center" wrapText="1"/>
    </xf>
    <xf numFmtId="4" fontId="17" fillId="34" borderId="41" xfId="0" applyNumberFormat="1" applyFont="1" applyFill="1" applyBorder="1" applyAlignment="1">
      <alignment horizontal="center" vertical="center" wrapText="1"/>
    </xf>
    <xf numFmtId="4" fontId="17" fillId="34" borderId="42" xfId="0" applyNumberFormat="1" applyFont="1" applyFill="1" applyBorder="1" applyAlignment="1">
      <alignment horizontal="center" vertical="center" wrapText="1"/>
    </xf>
    <xf numFmtId="4" fontId="17" fillId="34" borderId="43" xfId="0" applyNumberFormat="1" applyFont="1" applyFill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9" fillId="0" borderId="46" xfId="0" applyFont="1" applyFill="1" applyBorder="1" applyAlignment="1">
      <alignment horizontal="center" vertical="center" wrapText="1"/>
    </xf>
    <xf numFmtId="4" fontId="9" fillId="0" borderId="23" xfId="58" applyNumberFormat="1" applyFont="1" applyFill="1" applyBorder="1" applyAlignment="1" applyProtection="1">
      <alignment horizontal="center" vertical="center" wrapText="1"/>
      <protection/>
    </xf>
    <xf numFmtId="4" fontId="9" fillId="0" borderId="13" xfId="58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left"/>
    </xf>
    <xf numFmtId="0" fontId="16" fillId="0" borderId="17" xfId="0" applyFont="1" applyFill="1" applyBorder="1" applyAlignment="1">
      <alignment horizontal="center" vertical="center" wrapText="1"/>
    </xf>
    <xf numFmtId="0" fontId="16" fillId="0" borderId="34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36" xfId="0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center" vertical="center" wrapText="1"/>
    </xf>
    <xf numFmtId="0" fontId="9" fillId="0" borderId="37" xfId="0" applyFont="1" applyFill="1" applyBorder="1" applyAlignment="1">
      <alignment horizontal="center" vertical="center" wrapText="1"/>
    </xf>
    <xf numFmtId="0" fontId="9" fillId="0" borderId="47" xfId="0" applyFont="1" applyFill="1" applyBorder="1" applyAlignment="1">
      <alignment horizontal="center" vertical="center" wrapText="1"/>
    </xf>
    <xf numFmtId="0" fontId="9" fillId="0" borderId="45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4" fontId="9" fillId="0" borderId="23" xfId="0" applyNumberFormat="1" applyFont="1" applyFill="1" applyBorder="1" applyAlignment="1">
      <alignment horizontal="center" vertical="center" wrapText="1"/>
    </xf>
    <xf numFmtId="4" fontId="9" fillId="0" borderId="13" xfId="0" applyNumberFormat="1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4" fontId="7" fillId="0" borderId="35" xfId="0" applyNumberFormat="1" applyFont="1" applyBorder="1" applyAlignment="1">
      <alignment horizontal="center" vertical="center" wrapText="1"/>
    </xf>
    <xf numFmtId="4" fontId="7" fillId="0" borderId="34" xfId="0" applyNumberFormat="1" applyFont="1" applyBorder="1" applyAlignment="1">
      <alignment horizontal="center" vertical="center" wrapText="1"/>
    </xf>
    <xf numFmtId="4" fontId="7" fillId="0" borderId="18" xfId="0" applyNumberFormat="1" applyFont="1" applyBorder="1" applyAlignment="1">
      <alignment horizontal="center" vertical="center" wrapText="1"/>
    </xf>
    <xf numFmtId="0" fontId="9" fillId="0" borderId="47" xfId="0" applyFont="1" applyBorder="1" applyAlignment="1">
      <alignment horizontal="center" vertical="center" wrapText="1"/>
    </xf>
    <xf numFmtId="0" fontId="9" fillId="0" borderId="45" xfId="0" applyFont="1" applyBorder="1" applyAlignment="1">
      <alignment horizontal="center" vertical="center" wrapText="1"/>
    </xf>
    <xf numFmtId="0" fontId="11" fillId="0" borderId="48" xfId="0" applyFont="1" applyFill="1" applyBorder="1" applyAlignment="1">
      <alignment horizontal="center" vertical="center" wrapText="1"/>
    </xf>
    <xf numFmtId="0" fontId="11" fillId="0" borderId="49" xfId="0" applyFont="1" applyFill="1" applyBorder="1" applyAlignment="1">
      <alignment horizontal="center" vertical="center" wrapText="1"/>
    </xf>
    <xf numFmtId="0" fontId="15" fillId="35" borderId="17" xfId="0" applyFont="1" applyFill="1" applyBorder="1" applyAlignment="1">
      <alignment horizontal="center" vertical="center" wrapText="1"/>
    </xf>
    <xf numFmtId="0" fontId="15" fillId="35" borderId="34" xfId="0" applyFont="1" applyFill="1" applyBorder="1" applyAlignment="1">
      <alignment horizontal="center" vertical="center" wrapText="1"/>
    </xf>
    <xf numFmtId="0" fontId="15" fillId="35" borderId="21" xfId="0" applyFont="1" applyFill="1" applyBorder="1" applyAlignment="1">
      <alignment horizontal="center" vertical="center" wrapText="1"/>
    </xf>
    <xf numFmtId="4" fontId="15" fillId="35" borderId="35" xfId="0" applyNumberFormat="1" applyFont="1" applyFill="1" applyBorder="1" applyAlignment="1">
      <alignment horizontal="center" vertical="center" wrapText="1"/>
    </xf>
    <xf numFmtId="4" fontId="15" fillId="35" borderId="34" xfId="0" applyNumberFormat="1" applyFont="1" applyFill="1" applyBorder="1" applyAlignment="1">
      <alignment horizontal="center" vertical="center" wrapText="1"/>
    </xf>
    <xf numFmtId="4" fontId="15" fillId="35" borderId="18" xfId="0" applyNumberFormat="1" applyFont="1" applyFill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42"/>
  <sheetViews>
    <sheetView tabSelected="1" view="pageBreakPreview" zoomScale="110" zoomScaleNormal="130" zoomScaleSheetLayoutView="110" zoomScalePageLayoutView="0" workbookViewId="0" topLeftCell="A1">
      <selection activeCell="A4" sqref="A4:O4"/>
    </sheetView>
  </sheetViews>
  <sheetFormatPr defaultColWidth="11.57421875" defaultRowHeight="12.75"/>
  <cols>
    <col min="1" max="1" width="3.140625" style="86" customWidth="1"/>
    <col min="2" max="2" width="14.00390625" style="25" customWidth="1"/>
    <col min="3" max="3" width="16.7109375" style="25" customWidth="1"/>
    <col min="4" max="4" width="15.00390625" style="26" customWidth="1"/>
    <col min="5" max="5" width="15.57421875" style="26" customWidth="1"/>
    <col min="6" max="8" width="15.7109375" style="28" customWidth="1"/>
    <col min="9" max="10" width="10.7109375" style="28" customWidth="1"/>
    <col min="11" max="11" width="20.7109375" style="28" customWidth="1"/>
    <col min="12" max="12" width="10.7109375" style="42" customWidth="1"/>
    <col min="13" max="13" width="15.421875" style="26" customWidth="1"/>
    <col min="14" max="14" width="11.421875" style="26" customWidth="1"/>
    <col min="15" max="15" width="8.00390625" style="26" customWidth="1"/>
    <col min="16" max="16" width="1.7109375" style="0" customWidth="1"/>
    <col min="17" max="17" width="13.57421875" style="0" bestFit="1" customWidth="1"/>
    <col min="18" max="18" width="14.57421875" style="0" customWidth="1"/>
    <col min="19" max="19" width="13.8515625" style="0" customWidth="1"/>
  </cols>
  <sheetData>
    <row r="1" ht="8.25" customHeight="1"/>
    <row r="2" spans="1:15" s="5" customFormat="1" ht="15" customHeight="1">
      <c r="A2" s="156" t="s">
        <v>87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</row>
    <row r="3" spans="1:15" s="5" customFormat="1" ht="19.5" customHeight="1">
      <c r="A3" s="157" t="s">
        <v>130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</row>
    <row r="4" spans="1:15" s="5" customFormat="1" ht="19.5" customHeight="1">
      <c r="A4" s="158" t="s">
        <v>88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</row>
    <row r="5" spans="1:15" s="5" customFormat="1" ht="9.75" customHeight="1" thickBot="1">
      <c r="A5" s="47"/>
      <c r="B5" s="47"/>
      <c r="C5" s="47"/>
      <c r="D5" s="47"/>
      <c r="E5" s="47"/>
      <c r="F5" s="47"/>
      <c r="G5" s="47"/>
      <c r="H5" s="73"/>
      <c r="I5" s="73"/>
      <c r="J5" s="73"/>
      <c r="K5" s="73"/>
      <c r="L5" s="73"/>
      <c r="M5" s="73"/>
      <c r="N5" s="73"/>
      <c r="O5" s="73"/>
    </row>
    <row r="6" spans="1:15" s="5" customFormat="1" ht="14.25" customHeight="1" thickBot="1">
      <c r="A6" s="159" t="s">
        <v>129</v>
      </c>
      <c r="B6" s="160"/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1"/>
    </row>
    <row r="7" spans="1:15" s="5" customFormat="1" ht="25.5" customHeight="1">
      <c r="A7" s="153" t="s">
        <v>63</v>
      </c>
      <c r="B7" s="166" t="s">
        <v>64</v>
      </c>
      <c r="C7" s="162" t="s">
        <v>89</v>
      </c>
      <c r="D7" s="162" t="s">
        <v>90</v>
      </c>
      <c r="E7" s="162" t="s">
        <v>91</v>
      </c>
      <c r="F7" s="154" t="s">
        <v>92</v>
      </c>
      <c r="G7" s="154" t="s">
        <v>93</v>
      </c>
      <c r="H7" s="154" t="s">
        <v>94</v>
      </c>
      <c r="I7" s="154" t="s">
        <v>95</v>
      </c>
      <c r="J7" s="154" t="s">
        <v>96</v>
      </c>
      <c r="K7" s="154" t="s">
        <v>97</v>
      </c>
      <c r="L7" s="154" t="s">
        <v>99</v>
      </c>
      <c r="M7" s="164" t="s">
        <v>98</v>
      </c>
      <c r="N7" s="164" t="s">
        <v>100</v>
      </c>
      <c r="O7" s="167" t="s">
        <v>101</v>
      </c>
    </row>
    <row r="8" spans="1:15" s="5" customFormat="1" ht="91.5" customHeight="1" thickBot="1">
      <c r="A8" s="153"/>
      <c r="B8" s="166"/>
      <c r="C8" s="163"/>
      <c r="D8" s="163"/>
      <c r="E8" s="163"/>
      <c r="F8" s="155"/>
      <c r="G8" s="155"/>
      <c r="H8" s="155"/>
      <c r="I8" s="155"/>
      <c r="J8" s="155"/>
      <c r="K8" s="155"/>
      <c r="L8" s="155"/>
      <c r="M8" s="165"/>
      <c r="N8" s="165"/>
      <c r="O8" s="168"/>
    </row>
    <row r="9" spans="1:15" s="5" customFormat="1" ht="13.5" thickBot="1">
      <c r="A9" s="41">
        <v>1</v>
      </c>
      <c r="B9" s="16">
        <v>2</v>
      </c>
      <c r="C9" s="16">
        <v>3</v>
      </c>
      <c r="D9" s="16">
        <v>4</v>
      </c>
      <c r="E9" s="16">
        <v>5</v>
      </c>
      <c r="F9" s="16">
        <v>6</v>
      </c>
      <c r="G9" s="16">
        <v>7</v>
      </c>
      <c r="H9" s="16">
        <v>8</v>
      </c>
      <c r="I9" s="16">
        <v>9</v>
      </c>
      <c r="J9" s="16">
        <v>10</v>
      </c>
      <c r="K9" s="16">
        <v>11</v>
      </c>
      <c r="L9" s="16">
        <v>12</v>
      </c>
      <c r="M9" s="16">
        <v>13</v>
      </c>
      <c r="N9" s="16">
        <v>14</v>
      </c>
      <c r="O9" s="43">
        <v>15</v>
      </c>
    </row>
    <row r="10" spans="1:15" s="5" customFormat="1" ht="19.5" customHeight="1" thickBot="1">
      <c r="A10" s="150" t="s">
        <v>110</v>
      </c>
      <c r="B10" s="151"/>
      <c r="C10" s="151"/>
      <c r="D10" s="151"/>
      <c r="E10" s="151"/>
      <c r="F10" s="151"/>
      <c r="G10" s="151"/>
      <c r="H10" s="151"/>
      <c r="I10" s="151"/>
      <c r="J10" s="151"/>
      <c r="K10" s="151"/>
      <c r="L10" s="151"/>
      <c r="M10" s="151"/>
      <c r="N10" s="151"/>
      <c r="O10" s="152"/>
    </row>
    <row r="11" spans="1:20" s="17" customFormat="1" ht="34.5" customHeight="1">
      <c r="A11" s="87">
        <v>1</v>
      </c>
      <c r="B11" s="54" t="s">
        <v>36</v>
      </c>
      <c r="C11" s="118" t="s">
        <v>68</v>
      </c>
      <c r="D11" s="119">
        <v>2120000000007</v>
      </c>
      <c r="E11" s="120" t="s">
        <v>124</v>
      </c>
      <c r="F11" s="121">
        <v>921707.75</v>
      </c>
      <c r="G11" s="121">
        <v>630722.44</v>
      </c>
      <c r="H11" s="121">
        <f>F11-G11</f>
        <v>290985.31000000006</v>
      </c>
      <c r="I11" s="121"/>
      <c r="J11" s="121"/>
      <c r="K11" s="121"/>
      <c r="L11" s="120" t="s">
        <v>35</v>
      </c>
      <c r="M11" s="120" t="s">
        <v>112</v>
      </c>
      <c r="N11" s="120"/>
      <c r="O11" s="122"/>
      <c r="Q11" s="40">
        <f>F11+F12+F13</f>
        <v>3489664.27</v>
      </c>
      <c r="R11" s="40">
        <f>G11+G12+G13</f>
        <v>2254857.02</v>
      </c>
      <c r="S11" s="40">
        <f>H11+H12+H13</f>
        <v>1234807.25</v>
      </c>
      <c r="T11" s="39" t="s">
        <v>126</v>
      </c>
    </row>
    <row r="12" spans="1:20" s="17" customFormat="1" ht="34.5" customHeight="1">
      <c r="A12" s="87">
        <v>2</v>
      </c>
      <c r="B12" s="58" t="s">
        <v>114</v>
      </c>
      <c r="C12" s="58" t="s">
        <v>69</v>
      </c>
      <c r="D12" s="59">
        <v>2120000000008</v>
      </c>
      <c r="E12" s="60" t="s">
        <v>125</v>
      </c>
      <c r="F12" s="61">
        <v>1813832</v>
      </c>
      <c r="G12" s="61">
        <v>989511.06</v>
      </c>
      <c r="H12" s="57">
        <f>F12-G12</f>
        <v>824320.94</v>
      </c>
      <c r="I12" s="57"/>
      <c r="J12" s="57"/>
      <c r="K12" s="57"/>
      <c r="L12" s="60" t="s">
        <v>37</v>
      </c>
      <c r="M12" s="60" t="s">
        <v>112</v>
      </c>
      <c r="N12" s="60"/>
      <c r="O12" s="62"/>
      <c r="Q12" s="40">
        <f>F25+F26+F27+F30+F31+F32+F34+F36+F38+F39+F40</f>
        <v>2482075.3</v>
      </c>
      <c r="R12" s="40">
        <f>G25+G26+G27+G30+G31+G32+G34+G36+G38+G39+G40</f>
        <v>1851538.9299999997</v>
      </c>
      <c r="S12" s="40">
        <f>H25+H26+H27+H30+H31+H32+H34+H36+H38+H39+H40</f>
        <v>630536.37</v>
      </c>
      <c r="T12" s="39" t="s">
        <v>127</v>
      </c>
    </row>
    <row r="13" spans="1:20" s="17" customFormat="1" ht="34.5" customHeight="1" thickBot="1">
      <c r="A13" s="87">
        <v>3</v>
      </c>
      <c r="B13" s="71" t="s">
        <v>66</v>
      </c>
      <c r="C13" s="71" t="s">
        <v>70</v>
      </c>
      <c r="D13" s="72">
        <v>2120000000009</v>
      </c>
      <c r="E13" s="69" t="s">
        <v>124</v>
      </c>
      <c r="F13" s="68">
        <v>754124.52</v>
      </c>
      <c r="G13" s="68">
        <v>634623.52</v>
      </c>
      <c r="H13" s="123">
        <f>F13-G13</f>
        <v>119501</v>
      </c>
      <c r="I13" s="123"/>
      <c r="J13" s="123"/>
      <c r="K13" s="123"/>
      <c r="L13" s="69" t="s">
        <v>38</v>
      </c>
      <c r="M13" s="69" t="s">
        <v>112</v>
      </c>
      <c r="N13" s="69"/>
      <c r="O13" s="70"/>
      <c r="Q13" s="53">
        <f>Q11+Q12</f>
        <v>5971739.57</v>
      </c>
      <c r="R13" s="53">
        <f>R11+R12</f>
        <v>4106395.9499999997</v>
      </c>
      <c r="S13" s="53">
        <f>S11+S12</f>
        <v>1865343.62</v>
      </c>
      <c r="T13" s="124" t="s">
        <v>123</v>
      </c>
    </row>
    <row r="14" spans="1:15" s="17" customFormat="1" ht="24.75" customHeight="1" thickBot="1">
      <c r="A14" s="132" t="s">
        <v>67</v>
      </c>
      <c r="B14" s="133"/>
      <c r="C14" s="133"/>
      <c r="D14" s="133"/>
      <c r="E14" s="133"/>
      <c r="F14" s="81">
        <f>SUM(F11:F13)</f>
        <v>3489664.27</v>
      </c>
      <c r="G14" s="81">
        <f>SUM(G11:G13)</f>
        <v>2254857.02</v>
      </c>
      <c r="H14" s="81">
        <f>SUM(H11:H13)</f>
        <v>1234807.25</v>
      </c>
      <c r="I14" s="135"/>
      <c r="J14" s="136"/>
      <c r="K14" s="136"/>
      <c r="L14" s="136"/>
      <c r="M14" s="136"/>
      <c r="N14" s="136"/>
      <c r="O14" s="137"/>
    </row>
    <row r="15" spans="1:15" s="17" customFormat="1" ht="19.5" customHeight="1" thickBot="1">
      <c r="A15" s="132" t="s">
        <v>65</v>
      </c>
      <c r="B15" s="133"/>
      <c r="C15" s="133"/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34"/>
    </row>
    <row r="16" spans="1:20" s="17" customFormat="1" ht="24.75" customHeight="1" hidden="1">
      <c r="A16" s="88">
        <v>1</v>
      </c>
      <c r="B16" s="58" t="s">
        <v>34</v>
      </c>
      <c r="C16" s="58" t="s">
        <v>71</v>
      </c>
      <c r="D16" s="59">
        <v>1130000000001</v>
      </c>
      <c r="E16" s="82" t="s">
        <v>115</v>
      </c>
      <c r="F16" s="61">
        <f>(1293806-781608.67)*0</f>
        <v>0</v>
      </c>
      <c r="G16" s="61">
        <f>((439673.21+118704-198650.26)+5316+5316+5316+4873)*0</f>
        <v>0</v>
      </c>
      <c r="H16" s="61">
        <f>F16-G16</f>
        <v>0</v>
      </c>
      <c r="I16" s="61"/>
      <c r="J16" s="61"/>
      <c r="K16" s="141" t="s">
        <v>120</v>
      </c>
      <c r="L16" s="61"/>
      <c r="M16" s="60" t="s">
        <v>39</v>
      </c>
      <c r="N16" s="19"/>
      <c r="O16" s="22"/>
      <c r="Q16" s="40">
        <f>SUM(F16:F40)</f>
        <v>2482075.3</v>
      </c>
      <c r="R16" s="40">
        <f>SUM(G16:G40)</f>
        <v>1851538.9299999997</v>
      </c>
      <c r="S16" s="40">
        <f>SUM(H16:H40)</f>
        <v>630536.37</v>
      </c>
      <c r="T16" s="39" t="s">
        <v>78</v>
      </c>
    </row>
    <row r="17" spans="1:19" s="17" customFormat="1" ht="24.75" customHeight="1" hidden="1">
      <c r="A17" s="88">
        <v>2</v>
      </c>
      <c r="B17" s="58" t="s">
        <v>34</v>
      </c>
      <c r="C17" s="58" t="s">
        <v>83</v>
      </c>
      <c r="D17" s="59">
        <v>1130000000002</v>
      </c>
      <c r="E17" s="82" t="s">
        <v>115</v>
      </c>
      <c r="F17" s="61">
        <f>(510751.78-181496.77)*0</f>
        <v>0</v>
      </c>
      <c r="G17" s="61">
        <f>((231952.67+49704-31743.5)+5308+5308+5308+4865.63)*0</f>
        <v>0</v>
      </c>
      <c r="H17" s="61">
        <f>F17-G17</f>
        <v>0</v>
      </c>
      <c r="I17" s="61"/>
      <c r="J17" s="61"/>
      <c r="K17" s="142"/>
      <c r="L17" s="61"/>
      <c r="M17" s="60" t="s">
        <v>39</v>
      </c>
      <c r="N17" s="19"/>
      <c r="O17" s="22"/>
      <c r="Q17" s="40"/>
      <c r="R17" s="40"/>
      <c r="S17" s="39"/>
    </row>
    <row r="18" spans="1:15" s="17" customFormat="1" ht="24.75" customHeight="1" hidden="1">
      <c r="A18" s="88">
        <v>3</v>
      </c>
      <c r="B18" s="58" t="s">
        <v>34</v>
      </c>
      <c r="C18" s="58" t="s">
        <v>84</v>
      </c>
      <c r="D18" s="59">
        <v>1130000000003</v>
      </c>
      <c r="E18" s="82" t="s">
        <v>115</v>
      </c>
      <c r="F18" s="61">
        <f>(510751.78-215091.93)*0</f>
        <v>0</v>
      </c>
      <c r="G18" s="61">
        <f>((231952.67+49704-37619.24)+5308+5308+5308+4865.63)*0</f>
        <v>0</v>
      </c>
      <c r="H18" s="61">
        <f aca="true" t="shared" si="0" ref="H18:H40">F18-G18</f>
        <v>0</v>
      </c>
      <c r="I18" s="61"/>
      <c r="J18" s="61"/>
      <c r="K18" s="142"/>
      <c r="L18" s="61"/>
      <c r="M18" s="60" t="s">
        <v>39</v>
      </c>
      <c r="N18" s="19"/>
      <c r="O18" s="22"/>
    </row>
    <row r="19" spans="1:15" s="17" customFormat="1" ht="24.75" customHeight="1" hidden="1">
      <c r="A19" s="88">
        <v>4</v>
      </c>
      <c r="B19" s="58" t="s">
        <v>34</v>
      </c>
      <c r="C19" s="58" t="s">
        <v>85</v>
      </c>
      <c r="D19" s="59">
        <v>1130000000004</v>
      </c>
      <c r="E19" s="82" t="s">
        <v>115</v>
      </c>
      <c r="F19" s="61">
        <f>(510751.78-217082.74)*0</f>
        <v>0</v>
      </c>
      <c r="G19" s="61">
        <f>((231952.67+49704-37967.42)+5308+5308+5308+4865.63)*0</f>
        <v>0</v>
      </c>
      <c r="H19" s="61">
        <f t="shared" si="0"/>
        <v>0</v>
      </c>
      <c r="I19" s="61"/>
      <c r="J19" s="61"/>
      <c r="K19" s="142"/>
      <c r="L19" s="61"/>
      <c r="M19" s="60" t="s">
        <v>39</v>
      </c>
      <c r="N19" s="19"/>
      <c r="O19" s="22"/>
    </row>
    <row r="20" spans="1:15" s="17" customFormat="1" ht="24.75" customHeight="1" hidden="1">
      <c r="A20" s="88">
        <v>5</v>
      </c>
      <c r="B20" s="58" t="s">
        <v>34</v>
      </c>
      <c r="C20" s="58" t="s">
        <v>86</v>
      </c>
      <c r="D20" s="59">
        <v>1130000000005</v>
      </c>
      <c r="E20" s="82" t="s">
        <v>115</v>
      </c>
      <c r="F20" s="61">
        <f>(510751.78-176685.6)*0</f>
        <v>0</v>
      </c>
      <c r="G20" s="61">
        <f>((231952.67+44777.5-30902.03)+5308+5308+5308+4865.63)*0</f>
        <v>0</v>
      </c>
      <c r="H20" s="61">
        <f t="shared" si="0"/>
        <v>0</v>
      </c>
      <c r="I20" s="61"/>
      <c r="J20" s="61"/>
      <c r="K20" s="143"/>
      <c r="L20" s="61"/>
      <c r="M20" s="60" t="s">
        <v>39</v>
      </c>
      <c r="N20" s="19"/>
      <c r="O20" s="22"/>
    </row>
    <row r="21" spans="1:15" s="46" customFormat="1" ht="60.75" customHeight="1" hidden="1">
      <c r="A21" s="89">
        <v>6</v>
      </c>
      <c r="B21" s="58" t="s">
        <v>34</v>
      </c>
      <c r="C21" s="58" t="s">
        <v>43</v>
      </c>
      <c r="D21" s="59">
        <v>1130000000006</v>
      </c>
      <c r="E21" s="82" t="s">
        <v>62</v>
      </c>
      <c r="F21" s="61">
        <f>212332.24*0</f>
        <v>0</v>
      </c>
      <c r="G21" s="61">
        <f>(3747*35)-(3747*35)</f>
        <v>0</v>
      </c>
      <c r="H21" s="61">
        <f t="shared" si="0"/>
        <v>0</v>
      </c>
      <c r="I21" s="144" t="s">
        <v>121</v>
      </c>
      <c r="J21" s="145"/>
      <c r="K21" s="84" t="s">
        <v>116</v>
      </c>
      <c r="L21" s="83"/>
      <c r="M21" s="84" t="s">
        <v>39</v>
      </c>
      <c r="N21" s="44"/>
      <c r="O21" s="45"/>
    </row>
    <row r="22" spans="1:15" s="46" customFormat="1" ht="29.25" customHeight="1" hidden="1">
      <c r="A22" s="89">
        <v>7</v>
      </c>
      <c r="B22" s="58" t="s">
        <v>34</v>
      </c>
      <c r="C22" s="58" t="s">
        <v>44</v>
      </c>
      <c r="D22" s="59">
        <v>1130000000007</v>
      </c>
      <c r="E22" s="82" t="s">
        <v>62</v>
      </c>
      <c r="F22" s="61">
        <f>149185*0</f>
        <v>0</v>
      </c>
      <c r="G22" s="61">
        <f>(2557*36)-(2557*36)</f>
        <v>0</v>
      </c>
      <c r="H22" s="61">
        <f t="shared" si="0"/>
        <v>0</v>
      </c>
      <c r="I22" s="146"/>
      <c r="J22" s="147"/>
      <c r="K22" s="84" t="s">
        <v>117</v>
      </c>
      <c r="L22" s="83"/>
      <c r="M22" s="84" t="s">
        <v>39</v>
      </c>
      <c r="N22" s="44"/>
      <c r="O22" s="45"/>
    </row>
    <row r="23" spans="1:15" s="46" customFormat="1" ht="24.75" customHeight="1" hidden="1">
      <c r="A23" s="89">
        <v>8</v>
      </c>
      <c r="B23" s="58" t="s">
        <v>34</v>
      </c>
      <c r="C23" s="58" t="s">
        <v>45</v>
      </c>
      <c r="D23" s="59">
        <v>1130000000008</v>
      </c>
      <c r="E23" s="82" t="s">
        <v>62</v>
      </c>
      <c r="F23" s="61">
        <f>209185*0</f>
        <v>0</v>
      </c>
      <c r="G23" s="61">
        <f>(3586*36)-(3586*36)</f>
        <v>0</v>
      </c>
      <c r="H23" s="61">
        <f t="shared" si="0"/>
        <v>0</v>
      </c>
      <c r="I23" s="146"/>
      <c r="J23" s="147"/>
      <c r="K23" s="84" t="s">
        <v>118</v>
      </c>
      <c r="L23" s="83"/>
      <c r="M23" s="84" t="s">
        <v>39</v>
      </c>
      <c r="N23" s="44"/>
      <c r="O23" s="45"/>
    </row>
    <row r="24" spans="1:15" s="46" customFormat="1" ht="24.75" customHeight="1" hidden="1">
      <c r="A24" s="89">
        <v>9</v>
      </c>
      <c r="B24" s="58" t="s">
        <v>34</v>
      </c>
      <c r="C24" s="58" t="s">
        <v>46</v>
      </c>
      <c r="D24" s="59">
        <v>1130000000009</v>
      </c>
      <c r="E24" s="82" t="s">
        <v>62</v>
      </c>
      <c r="F24" s="61">
        <f>214188.25*0</f>
        <v>0</v>
      </c>
      <c r="G24" s="61">
        <f>(4016*33)-(4016*33)</f>
        <v>0</v>
      </c>
      <c r="H24" s="61">
        <f t="shared" si="0"/>
        <v>0</v>
      </c>
      <c r="I24" s="148"/>
      <c r="J24" s="149"/>
      <c r="K24" s="84" t="s">
        <v>119</v>
      </c>
      <c r="L24" s="83"/>
      <c r="M24" s="84" t="s">
        <v>39</v>
      </c>
      <c r="N24" s="44"/>
      <c r="O24" s="45"/>
    </row>
    <row r="25" spans="1:20" s="17" customFormat="1" ht="24.75" customHeight="1">
      <c r="A25" s="87">
        <v>1</v>
      </c>
      <c r="B25" s="58" t="s">
        <v>34</v>
      </c>
      <c r="C25" s="58" t="s">
        <v>113</v>
      </c>
      <c r="D25" s="59">
        <v>1130000000010</v>
      </c>
      <c r="E25" s="82" t="s">
        <v>62</v>
      </c>
      <c r="F25" s="61">
        <v>217220.28</v>
      </c>
      <c r="G25" s="61">
        <f>(4141*33)+5308+5308+5308+4865.63</f>
        <v>157442.63</v>
      </c>
      <c r="H25" s="61">
        <f t="shared" si="0"/>
        <v>59777.649999999994</v>
      </c>
      <c r="I25" s="85"/>
      <c r="J25" s="85"/>
      <c r="K25" s="64"/>
      <c r="L25" s="61"/>
      <c r="M25" s="60" t="s">
        <v>112</v>
      </c>
      <c r="N25" s="19"/>
      <c r="O25" s="22"/>
      <c r="Q25" s="40"/>
      <c r="R25" s="40"/>
      <c r="S25" s="40"/>
      <c r="T25" s="39"/>
    </row>
    <row r="26" spans="1:20" s="17" customFormat="1" ht="24.75" customHeight="1">
      <c r="A26" s="87">
        <v>2</v>
      </c>
      <c r="B26" s="58" t="s">
        <v>34</v>
      </c>
      <c r="C26" s="58" t="s">
        <v>50</v>
      </c>
      <c r="D26" s="59">
        <v>1130000000011</v>
      </c>
      <c r="E26" s="82" t="s">
        <v>62</v>
      </c>
      <c r="F26" s="61">
        <v>214951.44</v>
      </c>
      <c r="G26" s="61">
        <f>(4098*33)+5308+5308+5308+4865.63</f>
        <v>156023.63</v>
      </c>
      <c r="H26" s="61">
        <f t="shared" si="0"/>
        <v>58927.81</v>
      </c>
      <c r="I26" s="85"/>
      <c r="J26" s="85"/>
      <c r="K26" s="64"/>
      <c r="L26" s="85"/>
      <c r="M26" s="60" t="s">
        <v>112</v>
      </c>
      <c r="N26" s="19"/>
      <c r="O26" s="22"/>
      <c r="Q26" s="40"/>
      <c r="R26" s="40"/>
      <c r="S26" s="40"/>
      <c r="T26" s="39"/>
    </row>
    <row r="27" spans="1:20" s="17" customFormat="1" ht="24.75" customHeight="1">
      <c r="A27" s="87">
        <v>3</v>
      </c>
      <c r="B27" s="58" t="s">
        <v>34</v>
      </c>
      <c r="C27" s="58" t="s">
        <v>51</v>
      </c>
      <c r="D27" s="59">
        <v>1130000000012</v>
      </c>
      <c r="E27" s="82" t="s">
        <v>62</v>
      </c>
      <c r="F27" s="61">
        <v>219445.87</v>
      </c>
      <c r="G27" s="61">
        <f>(4115*33)+5308+5308+5308+4865.63</f>
        <v>156584.63</v>
      </c>
      <c r="H27" s="61">
        <f t="shared" si="0"/>
        <v>62861.23999999999</v>
      </c>
      <c r="I27" s="61"/>
      <c r="J27" s="61"/>
      <c r="K27" s="64"/>
      <c r="L27" s="61"/>
      <c r="M27" s="60" t="s">
        <v>112</v>
      </c>
      <c r="N27" s="19"/>
      <c r="O27" s="22"/>
      <c r="Q27" s="91"/>
      <c r="R27" s="91"/>
      <c r="S27" s="91"/>
      <c r="T27" s="39"/>
    </row>
    <row r="28" spans="1:20" s="46" customFormat="1" ht="30" customHeight="1" hidden="1">
      <c r="A28" s="90">
        <v>13</v>
      </c>
      <c r="B28" s="58" t="s">
        <v>34</v>
      </c>
      <c r="C28" s="58" t="s">
        <v>52</v>
      </c>
      <c r="D28" s="59">
        <v>1130000000013</v>
      </c>
      <c r="E28" s="82" t="s">
        <v>62</v>
      </c>
      <c r="F28" s="61">
        <f>221277.24*0</f>
        <v>0</v>
      </c>
      <c r="G28" s="61">
        <f>(4287*33)-(4287*33)</f>
        <v>0</v>
      </c>
      <c r="H28" s="61">
        <f t="shared" si="0"/>
        <v>0</v>
      </c>
      <c r="I28" s="144" t="s">
        <v>121</v>
      </c>
      <c r="J28" s="145"/>
      <c r="K28" s="84"/>
      <c r="L28" s="83"/>
      <c r="M28" s="60" t="s">
        <v>112</v>
      </c>
      <c r="N28" s="44"/>
      <c r="O28" s="45"/>
      <c r="T28" s="39"/>
    </row>
    <row r="29" spans="1:20" s="46" customFormat="1" ht="28.5" customHeight="1" hidden="1">
      <c r="A29" s="90">
        <v>14</v>
      </c>
      <c r="B29" s="58" t="s">
        <v>34</v>
      </c>
      <c r="C29" s="58" t="s">
        <v>53</v>
      </c>
      <c r="D29" s="59">
        <v>1130000000014</v>
      </c>
      <c r="E29" s="82" t="s">
        <v>61</v>
      </c>
      <c r="F29" s="61">
        <f>281968.49*0</f>
        <v>0</v>
      </c>
      <c r="G29" s="61">
        <f>(8235*22)-(8235*22)</f>
        <v>0</v>
      </c>
      <c r="H29" s="61">
        <f t="shared" si="0"/>
        <v>0</v>
      </c>
      <c r="I29" s="148"/>
      <c r="J29" s="149"/>
      <c r="K29" s="84"/>
      <c r="L29" s="83"/>
      <c r="M29" s="60" t="s">
        <v>112</v>
      </c>
      <c r="N29" s="44"/>
      <c r="O29" s="45"/>
      <c r="T29" s="39"/>
    </row>
    <row r="30" spans="1:20" s="17" customFormat="1" ht="24.75" customHeight="1">
      <c r="A30" s="87">
        <v>4</v>
      </c>
      <c r="B30" s="58" t="s">
        <v>34</v>
      </c>
      <c r="C30" s="58" t="s">
        <v>54</v>
      </c>
      <c r="D30" s="59">
        <v>1130000000015</v>
      </c>
      <c r="E30" s="82" t="s">
        <v>62</v>
      </c>
      <c r="F30" s="61">
        <v>214695.25</v>
      </c>
      <c r="G30" s="61">
        <f>(4227*33)+5308+5308+5308+4865.63</f>
        <v>160280.63</v>
      </c>
      <c r="H30" s="61">
        <f t="shared" si="0"/>
        <v>54414.619999999995</v>
      </c>
      <c r="I30" s="61"/>
      <c r="J30" s="61"/>
      <c r="K30" s="64"/>
      <c r="L30" s="61"/>
      <c r="M30" s="60" t="s">
        <v>112</v>
      </c>
      <c r="N30" s="19"/>
      <c r="O30" s="22"/>
      <c r="Q30" s="91"/>
      <c r="R30" s="91"/>
      <c r="S30" s="91"/>
      <c r="T30" s="39"/>
    </row>
    <row r="31" spans="1:19" s="17" customFormat="1" ht="24.75" customHeight="1">
      <c r="A31" s="87">
        <v>5</v>
      </c>
      <c r="B31" s="58" t="s">
        <v>34</v>
      </c>
      <c r="C31" s="58" t="s">
        <v>55</v>
      </c>
      <c r="D31" s="59">
        <v>1130000000016</v>
      </c>
      <c r="E31" s="82" t="s">
        <v>62</v>
      </c>
      <c r="F31" s="61">
        <v>212800.42</v>
      </c>
      <c r="G31" s="61">
        <f>(4123*33)+5308+5308+5308+4865.63</f>
        <v>156848.63</v>
      </c>
      <c r="H31" s="61">
        <f t="shared" si="0"/>
        <v>55951.79000000001</v>
      </c>
      <c r="I31" s="61"/>
      <c r="J31" s="61"/>
      <c r="K31" s="64"/>
      <c r="L31" s="61"/>
      <c r="M31" s="60" t="s">
        <v>112</v>
      </c>
      <c r="N31" s="19"/>
      <c r="O31" s="22"/>
      <c r="Q31" s="91"/>
      <c r="R31" s="91"/>
      <c r="S31" s="91"/>
    </row>
    <row r="32" spans="1:15" s="17" customFormat="1" ht="24.75" customHeight="1">
      <c r="A32" s="87">
        <v>6</v>
      </c>
      <c r="B32" s="58" t="s">
        <v>34</v>
      </c>
      <c r="C32" s="58" t="s">
        <v>47</v>
      </c>
      <c r="D32" s="59">
        <v>1130000000017</v>
      </c>
      <c r="E32" s="82" t="s">
        <v>62</v>
      </c>
      <c r="F32" s="61">
        <v>118543.28</v>
      </c>
      <c r="G32" s="61">
        <f>(2334*33)+5308+5308+5308+4865.63</f>
        <v>97811.63</v>
      </c>
      <c r="H32" s="61">
        <f t="shared" si="0"/>
        <v>20731.649999999994</v>
      </c>
      <c r="I32" s="61"/>
      <c r="J32" s="61"/>
      <c r="K32" s="64"/>
      <c r="L32" s="61"/>
      <c r="M32" s="60" t="s">
        <v>112</v>
      </c>
      <c r="N32" s="19"/>
      <c r="O32" s="22"/>
    </row>
    <row r="33" spans="1:15" s="46" customFormat="1" ht="31.5" customHeight="1" hidden="1">
      <c r="A33" s="90">
        <v>18</v>
      </c>
      <c r="B33" s="58" t="s">
        <v>34</v>
      </c>
      <c r="C33" s="58" t="s">
        <v>48</v>
      </c>
      <c r="D33" s="59">
        <v>1130000000018</v>
      </c>
      <c r="E33" s="82" t="s">
        <v>62</v>
      </c>
      <c r="F33" s="61">
        <f>165478.46*0</f>
        <v>0</v>
      </c>
      <c r="G33" s="61">
        <f>(3310*33)-(3310*33)</f>
        <v>0</v>
      </c>
      <c r="H33" s="61">
        <f t="shared" si="0"/>
        <v>0</v>
      </c>
      <c r="I33" s="125" t="s">
        <v>122</v>
      </c>
      <c r="J33" s="126"/>
      <c r="K33" s="84"/>
      <c r="L33" s="83"/>
      <c r="M33" s="60" t="s">
        <v>112</v>
      </c>
      <c r="N33" s="44"/>
      <c r="O33" s="45"/>
    </row>
    <row r="34" spans="1:15" s="46" customFormat="1" ht="24.75" customHeight="1">
      <c r="A34" s="90">
        <v>7</v>
      </c>
      <c r="B34" s="58" t="s">
        <v>34</v>
      </c>
      <c r="C34" s="58" t="s">
        <v>49</v>
      </c>
      <c r="D34" s="59">
        <v>1130000000019</v>
      </c>
      <c r="E34" s="82" t="s">
        <v>62</v>
      </c>
      <c r="F34" s="61">
        <v>252624.46</v>
      </c>
      <c r="G34" s="61">
        <f>(7140*24)+5308+5308+5308+4865.63</f>
        <v>192149.63</v>
      </c>
      <c r="H34" s="61">
        <f t="shared" si="0"/>
        <v>60474.82999999999</v>
      </c>
      <c r="I34" s="83"/>
      <c r="J34" s="83"/>
      <c r="K34" s="64"/>
      <c r="L34" s="83"/>
      <c r="M34" s="60" t="s">
        <v>112</v>
      </c>
      <c r="N34" s="44"/>
      <c r="O34" s="45"/>
    </row>
    <row r="35" spans="1:15" s="46" customFormat="1" ht="33" customHeight="1" hidden="1">
      <c r="A35" s="90">
        <v>20</v>
      </c>
      <c r="B35" s="58" t="s">
        <v>34</v>
      </c>
      <c r="C35" s="58" t="s">
        <v>56</v>
      </c>
      <c r="D35" s="59">
        <v>1130000000020</v>
      </c>
      <c r="E35" s="82" t="s">
        <v>62</v>
      </c>
      <c r="F35" s="61">
        <f>281968.51*0</f>
        <v>0</v>
      </c>
      <c r="G35" s="61">
        <f>(8560*22)-(8560*22)</f>
        <v>0</v>
      </c>
      <c r="H35" s="61">
        <f t="shared" si="0"/>
        <v>0</v>
      </c>
      <c r="I35" s="125" t="s">
        <v>122</v>
      </c>
      <c r="J35" s="126"/>
      <c r="K35" s="84"/>
      <c r="L35" s="83"/>
      <c r="M35" s="60" t="s">
        <v>112</v>
      </c>
      <c r="N35" s="44"/>
      <c r="O35" s="45"/>
    </row>
    <row r="36" spans="1:15" s="46" customFormat="1" ht="24.75" customHeight="1">
      <c r="A36" s="90">
        <v>8</v>
      </c>
      <c r="B36" s="58" t="s">
        <v>34</v>
      </c>
      <c r="C36" s="58" t="s">
        <v>57</v>
      </c>
      <c r="D36" s="59">
        <v>1130000000021</v>
      </c>
      <c r="E36" s="82" t="s">
        <v>62</v>
      </c>
      <c r="F36" s="61">
        <v>275080.82</v>
      </c>
      <c r="G36" s="61">
        <f>(8514*22)+5308+5308+5308+4865.63</f>
        <v>208097.63</v>
      </c>
      <c r="H36" s="61">
        <f t="shared" si="0"/>
        <v>66983.19</v>
      </c>
      <c r="I36" s="83"/>
      <c r="J36" s="83"/>
      <c r="K36" s="84"/>
      <c r="L36" s="83"/>
      <c r="M36" s="60" t="s">
        <v>112</v>
      </c>
      <c r="N36" s="44"/>
      <c r="O36" s="45"/>
    </row>
    <row r="37" spans="1:15" s="46" customFormat="1" ht="38.25" customHeight="1" hidden="1">
      <c r="A37" s="90">
        <v>22</v>
      </c>
      <c r="B37" s="58" t="s">
        <v>34</v>
      </c>
      <c r="C37" s="58" t="s">
        <v>58</v>
      </c>
      <c r="D37" s="59">
        <v>1130000000022</v>
      </c>
      <c r="E37" s="82" t="s">
        <v>62</v>
      </c>
      <c r="F37" s="61">
        <f>282054.45*0</f>
        <v>0</v>
      </c>
      <c r="G37" s="61">
        <f>(8730*22)-(8730*22)</f>
        <v>0</v>
      </c>
      <c r="H37" s="61">
        <f t="shared" si="0"/>
        <v>0</v>
      </c>
      <c r="I37" s="125" t="s">
        <v>122</v>
      </c>
      <c r="J37" s="126"/>
      <c r="K37" s="84"/>
      <c r="L37" s="83"/>
      <c r="M37" s="60" t="s">
        <v>112</v>
      </c>
      <c r="N37" s="44"/>
      <c r="O37" s="45"/>
    </row>
    <row r="38" spans="1:15" s="17" customFormat="1" ht="24.75" customHeight="1">
      <c r="A38" s="87">
        <v>9</v>
      </c>
      <c r="B38" s="58" t="s">
        <v>34</v>
      </c>
      <c r="C38" s="58" t="s">
        <v>58</v>
      </c>
      <c r="D38" s="59">
        <v>1130000000023</v>
      </c>
      <c r="E38" s="82" t="s">
        <v>62</v>
      </c>
      <c r="F38" s="61">
        <v>248950</v>
      </c>
      <c r="G38" s="61">
        <f>(6711*24)+5308+5308+5308+4865.63</f>
        <v>181853.63</v>
      </c>
      <c r="H38" s="61">
        <f t="shared" si="0"/>
        <v>67096.37</v>
      </c>
      <c r="I38" s="61"/>
      <c r="J38" s="61"/>
      <c r="K38" s="64"/>
      <c r="L38" s="61"/>
      <c r="M38" s="60" t="s">
        <v>112</v>
      </c>
      <c r="N38" s="19"/>
      <c r="O38" s="22"/>
    </row>
    <row r="39" spans="1:15" s="17" customFormat="1" ht="24.75" customHeight="1">
      <c r="A39" s="87">
        <v>10</v>
      </c>
      <c r="B39" s="58" t="s">
        <v>34</v>
      </c>
      <c r="C39" s="58" t="s">
        <v>59</v>
      </c>
      <c r="D39" s="59">
        <v>1130000000024</v>
      </c>
      <c r="E39" s="82" t="s">
        <v>62</v>
      </c>
      <c r="F39" s="61">
        <v>267943.31</v>
      </c>
      <c r="G39" s="61">
        <f>(7917*23)+5308+5308+5308+4865.63</f>
        <v>202880.63</v>
      </c>
      <c r="H39" s="61">
        <f t="shared" si="0"/>
        <v>65062.67999999999</v>
      </c>
      <c r="I39" s="61"/>
      <c r="J39" s="61"/>
      <c r="K39" s="64"/>
      <c r="L39" s="61"/>
      <c r="M39" s="60" t="s">
        <v>112</v>
      </c>
      <c r="N39" s="19"/>
      <c r="O39" s="22"/>
    </row>
    <row r="40" spans="1:15" s="17" customFormat="1" ht="24.75" customHeight="1" thickBot="1">
      <c r="A40" s="87">
        <v>11</v>
      </c>
      <c r="B40" s="58" t="s">
        <v>34</v>
      </c>
      <c r="C40" s="58" t="s">
        <v>60</v>
      </c>
      <c r="D40" s="59">
        <v>1130000000025</v>
      </c>
      <c r="E40" s="82" t="s">
        <v>62</v>
      </c>
      <c r="F40" s="61">
        <v>239820.17</v>
      </c>
      <c r="G40" s="61">
        <f>(4872*33)+5308+5308+5308+4865.63</f>
        <v>181565.63</v>
      </c>
      <c r="H40" s="61">
        <f t="shared" si="0"/>
        <v>58254.54000000001</v>
      </c>
      <c r="I40" s="61"/>
      <c r="J40" s="61"/>
      <c r="K40" s="64"/>
      <c r="L40" s="61"/>
      <c r="M40" s="60" t="s">
        <v>112</v>
      </c>
      <c r="N40" s="20"/>
      <c r="O40" s="23"/>
    </row>
    <row r="41" spans="1:15" s="17" customFormat="1" ht="24.75" customHeight="1" thickBot="1">
      <c r="A41" s="129" t="s">
        <v>67</v>
      </c>
      <c r="B41" s="130"/>
      <c r="C41" s="130"/>
      <c r="D41" s="130"/>
      <c r="E41" s="131"/>
      <c r="F41" s="81">
        <f>SUM(F16:F40)</f>
        <v>2482075.3</v>
      </c>
      <c r="G41" s="81">
        <f>SUM(G16:G40)</f>
        <v>1851538.9299999997</v>
      </c>
      <c r="H41" s="81">
        <f>SUM(H16:H40)</f>
        <v>630536.37</v>
      </c>
      <c r="I41" s="135"/>
      <c r="J41" s="136"/>
      <c r="K41" s="136"/>
      <c r="L41" s="136"/>
      <c r="M41" s="136"/>
      <c r="N41" s="136"/>
      <c r="O41" s="137"/>
    </row>
    <row r="42" spans="1:15" s="30" customFormat="1" ht="34.5" customHeight="1" thickBot="1">
      <c r="A42" s="127" t="s">
        <v>102</v>
      </c>
      <c r="B42" s="128"/>
      <c r="C42" s="128"/>
      <c r="D42" s="128"/>
      <c r="E42" s="128"/>
      <c r="F42" s="50">
        <f>F14+F41</f>
        <v>5971739.57</v>
      </c>
      <c r="G42" s="50">
        <f>G14+G41</f>
        <v>4106395.9499999997</v>
      </c>
      <c r="H42" s="50">
        <f>H14+H41</f>
        <v>1865343.62</v>
      </c>
      <c r="I42" s="138"/>
      <c r="J42" s="139"/>
      <c r="K42" s="139"/>
      <c r="L42" s="139"/>
      <c r="M42" s="139"/>
      <c r="N42" s="139"/>
      <c r="O42" s="140"/>
    </row>
  </sheetData>
  <sheetProtection selectLockedCells="1" selectUnlockedCells="1"/>
  <mergeCells count="33">
    <mergeCell ref="E7:E8"/>
    <mergeCell ref="N7:N8"/>
    <mergeCell ref="L7:L8"/>
    <mergeCell ref="A2:O2"/>
    <mergeCell ref="A3:O3"/>
    <mergeCell ref="A4:O4"/>
    <mergeCell ref="A6:O6"/>
    <mergeCell ref="C7:C8"/>
    <mergeCell ref="H7:H8"/>
    <mergeCell ref="M7:M8"/>
    <mergeCell ref="D7:D8"/>
    <mergeCell ref="B7:B8"/>
    <mergeCell ref="O7:O8"/>
    <mergeCell ref="I21:J24"/>
    <mergeCell ref="I28:J29"/>
    <mergeCell ref="I33:J33"/>
    <mergeCell ref="A10:O10"/>
    <mergeCell ref="A7:A8"/>
    <mergeCell ref="F7:F8"/>
    <mergeCell ref="G7:G8"/>
    <mergeCell ref="I7:I8"/>
    <mergeCell ref="J7:J8"/>
    <mergeCell ref="K7:K8"/>
    <mergeCell ref="I35:J35"/>
    <mergeCell ref="A42:E42"/>
    <mergeCell ref="A41:E41"/>
    <mergeCell ref="A15:O15"/>
    <mergeCell ref="I41:O41"/>
    <mergeCell ref="I14:O14"/>
    <mergeCell ref="A14:E14"/>
    <mergeCell ref="I37:J37"/>
    <mergeCell ref="I42:O42"/>
    <mergeCell ref="K16:K20"/>
  </mergeCells>
  <printOptions horizontalCentered="1"/>
  <pageMargins left="0" right="0" top="0" bottom="0" header="0" footer="0"/>
  <pageSetup firstPageNumber="1" useFirstPageNumber="1" horizontalDpi="300" verticalDpi="3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23"/>
  <sheetViews>
    <sheetView view="pageBreakPreview" zoomScale="130" zoomScaleNormal="115" zoomScaleSheetLayoutView="130" zoomScalePageLayoutView="0" workbookViewId="0" topLeftCell="A1">
      <selection activeCell="J5" sqref="J5:J6"/>
    </sheetView>
  </sheetViews>
  <sheetFormatPr defaultColWidth="11.57421875" defaultRowHeight="12.75"/>
  <cols>
    <col min="1" max="1" width="4.421875" style="109" customWidth="1"/>
    <col min="2" max="2" width="12.140625" style="25" customWidth="1"/>
    <col min="3" max="3" width="10.8515625" style="25" customWidth="1"/>
    <col min="4" max="4" width="8.140625" style="0" customWidth="1"/>
    <col min="5" max="5" width="9.421875" style="26" customWidth="1"/>
    <col min="6" max="6" width="6.7109375" style="26" customWidth="1"/>
    <col min="7" max="7" width="4.57421875" style="26" customWidth="1"/>
    <col min="8" max="8" width="0.9921875" style="0" hidden="1" customWidth="1"/>
    <col min="9" max="9" width="14.140625" style="37" customWidth="1"/>
    <col min="10" max="10" width="14.00390625" style="37" customWidth="1"/>
    <col min="11" max="11" width="12.28125" style="37" customWidth="1"/>
    <col min="12" max="12" width="14.7109375" style="37" customWidth="1"/>
    <col min="13" max="13" width="13.28125" style="37" customWidth="1"/>
    <col min="14" max="14" width="11.8515625" style="37" customWidth="1"/>
    <col min="15" max="15" width="10.421875" style="37" customWidth="1"/>
    <col min="16" max="16" width="15.421875" style="0" customWidth="1"/>
    <col min="17" max="17" width="9.57421875" style="1" customWidth="1"/>
    <col min="18" max="18" width="8.00390625" style="0" customWidth="1"/>
    <col min="19" max="19" width="2.140625" style="0" customWidth="1"/>
    <col min="20" max="20" width="12.28125" style="0" bestFit="1" customWidth="1"/>
  </cols>
  <sheetData>
    <row r="1" spans="1:18" s="5" customFormat="1" ht="9.75" customHeight="1">
      <c r="A1" s="106"/>
      <c r="B1" s="24"/>
      <c r="C1" s="21"/>
      <c r="D1" s="3"/>
      <c r="E1" s="3"/>
      <c r="F1" s="3"/>
      <c r="G1" s="3"/>
      <c r="H1" s="3"/>
      <c r="I1" s="27"/>
      <c r="J1" s="27"/>
      <c r="K1" s="27"/>
      <c r="L1" s="27"/>
      <c r="M1" s="27"/>
      <c r="N1" s="27"/>
      <c r="O1" s="27"/>
      <c r="P1" s="3"/>
      <c r="Q1" s="3"/>
      <c r="R1" s="3"/>
    </row>
    <row r="2" spans="1:18" s="5" customFormat="1" ht="13.5" customHeight="1">
      <c r="A2" s="170" t="s">
        <v>103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</row>
    <row r="3" spans="1:18" s="5" customFormat="1" ht="7.5" customHeight="1" thickBot="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</row>
    <row r="4" spans="1:18" s="5" customFormat="1" ht="14.25" customHeight="1" thickBot="1">
      <c r="A4" s="159" t="s">
        <v>128</v>
      </c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1"/>
    </row>
    <row r="5" spans="1:18" s="5" customFormat="1" ht="39.75" customHeight="1">
      <c r="A5" s="153" t="s">
        <v>3</v>
      </c>
      <c r="B5" s="166" t="s">
        <v>7</v>
      </c>
      <c r="C5" s="162" t="s">
        <v>106</v>
      </c>
      <c r="D5" s="162" t="s">
        <v>107</v>
      </c>
      <c r="E5" s="162" t="s">
        <v>4</v>
      </c>
      <c r="F5" s="162" t="s">
        <v>8</v>
      </c>
      <c r="G5" s="162" t="s">
        <v>9</v>
      </c>
      <c r="H5" s="162"/>
      <c r="I5" s="171" t="s">
        <v>77</v>
      </c>
      <c r="J5" s="171" t="s">
        <v>81</v>
      </c>
      <c r="K5" s="171" t="s">
        <v>10</v>
      </c>
      <c r="L5" s="154" t="s">
        <v>11</v>
      </c>
      <c r="M5" s="154" t="s">
        <v>82</v>
      </c>
      <c r="N5" s="154" t="s">
        <v>12</v>
      </c>
      <c r="O5" s="154" t="s">
        <v>104</v>
      </c>
      <c r="P5" s="162" t="s">
        <v>5</v>
      </c>
      <c r="Q5" s="181" t="s">
        <v>105</v>
      </c>
      <c r="R5" s="179" t="s">
        <v>101</v>
      </c>
    </row>
    <row r="6" spans="1:18" s="5" customFormat="1" ht="90.75" customHeight="1" thickBot="1">
      <c r="A6" s="153"/>
      <c r="B6" s="166"/>
      <c r="C6" s="163"/>
      <c r="D6" s="163"/>
      <c r="E6" s="163"/>
      <c r="F6" s="163"/>
      <c r="G6" s="163"/>
      <c r="H6" s="163"/>
      <c r="I6" s="172"/>
      <c r="J6" s="172"/>
      <c r="K6" s="172"/>
      <c r="L6" s="155"/>
      <c r="M6" s="155"/>
      <c r="N6" s="155"/>
      <c r="O6" s="155"/>
      <c r="P6" s="163"/>
      <c r="Q6" s="182"/>
      <c r="R6" s="180"/>
    </row>
    <row r="7" spans="1:18" s="5" customFormat="1" ht="13.5" thickBot="1">
      <c r="A7" s="31">
        <v>1</v>
      </c>
      <c r="B7" s="29">
        <v>2</v>
      </c>
      <c r="C7" s="29">
        <v>3</v>
      </c>
      <c r="D7" s="29">
        <v>4</v>
      </c>
      <c r="E7" s="29">
        <v>5</v>
      </c>
      <c r="F7" s="29">
        <v>6</v>
      </c>
      <c r="G7" s="29">
        <v>7</v>
      </c>
      <c r="H7" s="29"/>
      <c r="I7" s="29">
        <v>8</v>
      </c>
      <c r="J7" s="29">
        <v>9</v>
      </c>
      <c r="K7" s="29">
        <v>10</v>
      </c>
      <c r="L7" s="29">
        <v>11</v>
      </c>
      <c r="M7" s="29">
        <v>12</v>
      </c>
      <c r="N7" s="29">
        <v>13</v>
      </c>
      <c r="O7" s="29">
        <v>14</v>
      </c>
      <c r="P7" s="29">
        <v>15</v>
      </c>
      <c r="Q7" s="29">
        <v>15</v>
      </c>
      <c r="R7" s="49">
        <v>26</v>
      </c>
    </row>
    <row r="8" spans="1:18" s="92" customFormat="1" ht="19.5" customHeight="1" thickBot="1">
      <c r="A8" s="129" t="s">
        <v>72</v>
      </c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69"/>
    </row>
    <row r="9" spans="1:18" s="32" customFormat="1" ht="24.75" customHeight="1">
      <c r="A9" s="107">
        <v>1</v>
      </c>
      <c r="B9" s="63" t="s">
        <v>108</v>
      </c>
      <c r="C9" s="63" t="s">
        <v>41</v>
      </c>
      <c r="D9" s="80"/>
      <c r="E9" s="64"/>
      <c r="F9" s="64"/>
      <c r="G9" s="64">
        <v>2</v>
      </c>
      <c r="H9" s="80"/>
      <c r="I9" s="65">
        <v>25000</v>
      </c>
      <c r="J9" s="65">
        <v>25000</v>
      </c>
      <c r="K9" s="65">
        <f aca="true" t="shared" si="0" ref="K9:K19">I9-J9</f>
        <v>0</v>
      </c>
      <c r="L9" s="66">
        <f aca="true" t="shared" si="1" ref="L9:L19">G9*I9</f>
        <v>50000</v>
      </c>
      <c r="M9" s="57">
        <f aca="true" t="shared" si="2" ref="M9:M16">G9*J9</f>
        <v>50000</v>
      </c>
      <c r="N9" s="57">
        <f aca="true" t="shared" si="3" ref="N9:N16">L9-M9</f>
        <v>0</v>
      </c>
      <c r="O9" s="57"/>
      <c r="P9" s="74" t="s">
        <v>112</v>
      </c>
      <c r="Q9" s="74"/>
      <c r="R9" s="75"/>
    </row>
    <row r="10" spans="1:18" s="32" customFormat="1" ht="24.75" customHeight="1">
      <c r="A10" s="107">
        <v>2</v>
      </c>
      <c r="B10" s="63" t="s">
        <v>111</v>
      </c>
      <c r="C10" s="63" t="s">
        <v>40</v>
      </c>
      <c r="D10" s="80"/>
      <c r="E10" s="64"/>
      <c r="F10" s="64"/>
      <c r="G10" s="64">
        <v>1</v>
      </c>
      <c r="H10" s="80"/>
      <c r="I10" s="65">
        <v>14880</v>
      </c>
      <c r="J10" s="65">
        <v>14880</v>
      </c>
      <c r="K10" s="65">
        <f t="shared" si="0"/>
        <v>0</v>
      </c>
      <c r="L10" s="66">
        <f t="shared" si="1"/>
        <v>14880</v>
      </c>
      <c r="M10" s="57">
        <f t="shared" si="2"/>
        <v>14880</v>
      </c>
      <c r="N10" s="57">
        <f t="shared" si="3"/>
        <v>0</v>
      </c>
      <c r="O10" s="57"/>
      <c r="P10" s="74" t="s">
        <v>112</v>
      </c>
      <c r="Q10" s="74"/>
      <c r="R10" s="75"/>
    </row>
    <row r="11" spans="1:18" s="32" customFormat="1" ht="24.75" customHeight="1">
      <c r="A11" s="107">
        <v>3</v>
      </c>
      <c r="B11" s="63" t="s">
        <v>109</v>
      </c>
      <c r="C11" s="63" t="s">
        <v>41</v>
      </c>
      <c r="D11" s="80"/>
      <c r="E11" s="64"/>
      <c r="F11" s="64"/>
      <c r="G11" s="64">
        <v>1</v>
      </c>
      <c r="H11" s="80"/>
      <c r="I11" s="65">
        <v>7614</v>
      </c>
      <c r="J11" s="65">
        <v>7614</v>
      </c>
      <c r="K11" s="65">
        <f t="shared" si="0"/>
        <v>0</v>
      </c>
      <c r="L11" s="65">
        <f t="shared" si="1"/>
        <v>7614</v>
      </c>
      <c r="M11" s="57">
        <f t="shared" si="2"/>
        <v>7614</v>
      </c>
      <c r="N11" s="57">
        <f t="shared" si="3"/>
        <v>0</v>
      </c>
      <c r="O11" s="57"/>
      <c r="P11" s="74" t="s">
        <v>112</v>
      </c>
      <c r="Q11" s="74"/>
      <c r="R11" s="75"/>
    </row>
    <row r="12" spans="1:18" s="32" customFormat="1" ht="24.75" customHeight="1">
      <c r="A12" s="107">
        <v>4</v>
      </c>
      <c r="B12" s="63" t="s">
        <v>76</v>
      </c>
      <c r="C12" s="63" t="s">
        <v>42</v>
      </c>
      <c r="D12" s="80"/>
      <c r="E12" s="64"/>
      <c r="F12" s="64"/>
      <c r="G12" s="64">
        <v>1</v>
      </c>
      <c r="H12" s="80"/>
      <c r="I12" s="65">
        <v>19540</v>
      </c>
      <c r="J12" s="65">
        <v>19540</v>
      </c>
      <c r="K12" s="61">
        <f t="shared" si="0"/>
        <v>0</v>
      </c>
      <c r="L12" s="83">
        <f t="shared" si="1"/>
        <v>19540</v>
      </c>
      <c r="M12" s="57">
        <f t="shared" si="2"/>
        <v>19540</v>
      </c>
      <c r="N12" s="57">
        <f t="shared" si="3"/>
        <v>0</v>
      </c>
      <c r="O12" s="57"/>
      <c r="P12" s="74" t="s">
        <v>112</v>
      </c>
      <c r="Q12" s="74"/>
      <c r="R12" s="75"/>
    </row>
    <row r="13" spans="1:18" s="32" customFormat="1" ht="24.75" customHeight="1">
      <c r="A13" s="107">
        <v>5</v>
      </c>
      <c r="B13" s="63" t="s">
        <v>76</v>
      </c>
      <c r="C13" s="63" t="s">
        <v>41</v>
      </c>
      <c r="D13" s="80"/>
      <c r="E13" s="64"/>
      <c r="F13" s="64"/>
      <c r="G13" s="64">
        <v>1</v>
      </c>
      <c r="H13" s="80"/>
      <c r="I13" s="65">
        <v>19900</v>
      </c>
      <c r="J13" s="65">
        <v>19900</v>
      </c>
      <c r="K13" s="61">
        <f t="shared" si="0"/>
        <v>0</v>
      </c>
      <c r="L13" s="83">
        <f t="shared" si="1"/>
        <v>19900</v>
      </c>
      <c r="M13" s="57">
        <f t="shared" si="2"/>
        <v>19900</v>
      </c>
      <c r="N13" s="57">
        <f t="shared" si="3"/>
        <v>0</v>
      </c>
      <c r="O13" s="57"/>
      <c r="P13" s="74" t="s">
        <v>112</v>
      </c>
      <c r="Q13" s="74"/>
      <c r="R13" s="75"/>
    </row>
    <row r="14" spans="1:18" s="32" customFormat="1" ht="24.75" customHeight="1">
      <c r="A14" s="107">
        <v>6</v>
      </c>
      <c r="B14" s="63" t="s">
        <v>76</v>
      </c>
      <c r="C14" s="63" t="s">
        <v>40</v>
      </c>
      <c r="D14" s="80"/>
      <c r="E14" s="64"/>
      <c r="F14" s="64"/>
      <c r="G14" s="64">
        <v>1</v>
      </c>
      <c r="H14" s="80"/>
      <c r="I14" s="65">
        <v>14728</v>
      </c>
      <c r="J14" s="65">
        <v>14728</v>
      </c>
      <c r="K14" s="61">
        <f t="shared" si="0"/>
        <v>0</v>
      </c>
      <c r="L14" s="83">
        <f t="shared" si="1"/>
        <v>14728</v>
      </c>
      <c r="M14" s="57">
        <f t="shared" si="2"/>
        <v>14728</v>
      </c>
      <c r="N14" s="57">
        <f t="shared" si="3"/>
        <v>0</v>
      </c>
      <c r="O14" s="57"/>
      <c r="P14" s="74" t="s">
        <v>112</v>
      </c>
      <c r="Q14" s="74"/>
      <c r="R14" s="75"/>
    </row>
    <row r="15" spans="1:18" s="32" customFormat="1" ht="24.75" customHeight="1">
      <c r="A15" s="107">
        <v>7</v>
      </c>
      <c r="B15" s="63" t="s">
        <v>80</v>
      </c>
      <c r="C15" s="63" t="s">
        <v>40</v>
      </c>
      <c r="D15" s="80"/>
      <c r="E15" s="64"/>
      <c r="F15" s="64"/>
      <c r="G15" s="64">
        <v>1</v>
      </c>
      <c r="H15" s="80"/>
      <c r="I15" s="65">
        <v>8000</v>
      </c>
      <c r="J15" s="65">
        <v>8000</v>
      </c>
      <c r="K15" s="61">
        <f t="shared" si="0"/>
        <v>0</v>
      </c>
      <c r="L15" s="100">
        <f t="shared" si="1"/>
        <v>8000</v>
      </c>
      <c r="M15" s="57">
        <f t="shared" si="2"/>
        <v>8000</v>
      </c>
      <c r="N15" s="57">
        <f t="shared" si="3"/>
        <v>0</v>
      </c>
      <c r="O15" s="57"/>
      <c r="P15" s="74" t="s">
        <v>112</v>
      </c>
      <c r="Q15" s="74"/>
      <c r="R15" s="75"/>
    </row>
    <row r="16" spans="1:18" s="32" customFormat="1" ht="37.5" customHeight="1" thickBot="1">
      <c r="A16" s="107">
        <v>8</v>
      </c>
      <c r="B16" s="63" t="s">
        <v>79</v>
      </c>
      <c r="C16" s="63" t="s">
        <v>40</v>
      </c>
      <c r="D16" s="80"/>
      <c r="E16" s="64"/>
      <c r="F16" s="64"/>
      <c r="G16" s="64">
        <v>1</v>
      </c>
      <c r="H16" s="80"/>
      <c r="I16" s="65">
        <v>5198</v>
      </c>
      <c r="J16" s="65">
        <v>5198</v>
      </c>
      <c r="K16" s="61">
        <f t="shared" si="0"/>
        <v>0</v>
      </c>
      <c r="L16" s="83">
        <f t="shared" si="1"/>
        <v>5198</v>
      </c>
      <c r="M16" s="61">
        <f t="shared" si="2"/>
        <v>5198</v>
      </c>
      <c r="N16" s="61">
        <f t="shared" si="3"/>
        <v>0</v>
      </c>
      <c r="O16" s="57"/>
      <c r="P16" s="74" t="s">
        <v>112</v>
      </c>
      <c r="Q16" s="74"/>
      <c r="R16" s="75"/>
    </row>
    <row r="17" spans="1:18" s="32" customFormat="1" ht="24.75" customHeight="1" hidden="1">
      <c r="A17" s="107">
        <v>9</v>
      </c>
      <c r="B17" s="54"/>
      <c r="C17" s="54"/>
      <c r="D17" s="74"/>
      <c r="E17" s="56"/>
      <c r="F17" s="56"/>
      <c r="G17" s="56"/>
      <c r="H17" s="74"/>
      <c r="I17" s="61"/>
      <c r="J17" s="61"/>
      <c r="K17" s="61">
        <f t="shared" si="0"/>
        <v>0</v>
      </c>
      <c r="L17" s="83">
        <f t="shared" si="1"/>
        <v>0</v>
      </c>
      <c r="M17" s="61">
        <f>G17*J17</f>
        <v>0</v>
      </c>
      <c r="N17" s="61">
        <f>L17-M17</f>
        <v>0</v>
      </c>
      <c r="O17" s="57"/>
      <c r="P17" s="74" t="s">
        <v>112</v>
      </c>
      <c r="Q17" s="74"/>
      <c r="R17" s="75"/>
    </row>
    <row r="18" spans="1:18" s="32" customFormat="1" ht="24.75" customHeight="1" hidden="1">
      <c r="A18" s="107">
        <v>10</v>
      </c>
      <c r="B18" s="54"/>
      <c r="C18" s="54"/>
      <c r="D18" s="74"/>
      <c r="E18" s="56"/>
      <c r="F18" s="56"/>
      <c r="G18" s="56"/>
      <c r="H18" s="74"/>
      <c r="I18" s="61"/>
      <c r="J18" s="61"/>
      <c r="K18" s="61">
        <f t="shared" si="0"/>
        <v>0</v>
      </c>
      <c r="L18" s="83">
        <f t="shared" si="1"/>
        <v>0</v>
      </c>
      <c r="M18" s="61">
        <f>G18*J18</f>
        <v>0</v>
      </c>
      <c r="N18" s="61">
        <f>L18-M18</f>
        <v>0</v>
      </c>
      <c r="O18" s="57"/>
      <c r="P18" s="74" t="s">
        <v>112</v>
      </c>
      <c r="Q18" s="74"/>
      <c r="R18" s="75"/>
    </row>
    <row r="19" spans="1:18" s="32" customFormat="1" ht="24.75" customHeight="1" hidden="1" thickBot="1">
      <c r="A19" s="107">
        <v>11</v>
      </c>
      <c r="B19" s="54"/>
      <c r="C19" s="54"/>
      <c r="D19" s="74"/>
      <c r="E19" s="56"/>
      <c r="F19" s="56"/>
      <c r="G19" s="56"/>
      <c r="H19" s="74"/>
      <c r="I19" s="61"/>
      <c r="J19" s="61"/>
      <c r="K19" s="61">
        <f t="shared" si="0"/>
        <v>0</v>
      </c>
      <c r="L19" s="83">
        <f t="shared" si="1"/>
        <v>0</v>
      </c>
      <c r="M19" s="61">
        <f>G19*J19</f>
        <v>0</v>
      </c>
      <c r="N19" s="61">
        <f>L19-M19</f>
        <v>0</v>
      </c>
      <c r="O19" s="57"/>
      <c r="P19" s="74" t="s">
        <v>112</v>
      </c>
      <c r="Q19" s="74"/>
      <c r="R19" s="75"/>
    </row>
    <row r="20" spans="1:18" s="38" customFormat="1" ht="24.75" customHeight="1" hidden="1">
      <c r="A20" s="107">
        <v>12</v>
      </c>
      <c r="B20" s="67"/>
      <c r="C20" s="67"/>
      <c r="D20" s="101"/>
      <c r="E20" s="84"/>
      <c r="F20" s="84"/>
      <c r="G20" s="84"/>
      <c r="H20" s="101"/>
      <c r="I20" s="83"/>
      <c r="J20" s="83"/>
      <c r="K20" s="61">
        <f aca="true" t="shared" si="4" ref="K20:K30">I20-J20</f>
        <v>0</v>
      </c>
      <c r="L20" s="100">
        <f aca="true" t="shared" si="5" ref="L20:L29">G20*I20</f>
        <v>0</v>
      </c>
      <c r="M20" s="57">
        <f aca="true" t="shared" si="6" ref="M20:M30">G20*J20</f>
        <v>0</v>
      </c>
      <c r="N20" s="57">
        <f aca="true" t="shared" si="7" ref="N20:N30">L20-M20</f>
        <v>0</v>
      </c>
      <c r="O20" s="57"/>
      <c r="P20" s="74" t="s">
        <v>112</v>
      </c>
      <c r="Q20" s="116"/>
      <c r="R20" s="117"/>
    </row>
    <row r="21" spans="1:18" s="38" customFormat="1" ht="24.75" customHeight="1" hidden="1">
      <c r="A21" s="107">
        <v>13</v>
      </c>
      <c r="B21" s="58"/>
      <c r="C21" s="58"/>
      <c r="D21" s="76"/>
      <c r="E21" s="60"/>
      <c r="F21" s="60"/>
      <c r="G21" s="60"/>
      <c r="H21" s="76"/>
      <c r="I21" s="61"/>
      <c r="J21" s="61"/>
      <c r="K21" s="61">
        <f t="shared" si="4"/>
        <v>0</v>
      </c>
      <c r="L21" s="57">
        <f>G21*I21</f>
        <v>0</v>
      </c>
      <c r="M21" s="57">
        <f t="shared" si="6"/>
        <v>0</v>
      </c>
      <c r="N21" s="57">
        <f t="shared" si="7"/>
        <v>0</v>
      </c>
      <c r="O21" s="57"/>
      <c r="P21" s="74" t="s">
        <v>112</v>
      </c>
      <c r="Q21" s="101"/>
      <c r="R21" s="115"/>
    </row>
    <row r="22" spans="1:18" s="38" customFormat="1" ht="24.75" customHeight="1" hidden="1">
      <c r="A22" s="107">
        <v>14</v>
      </c>
      <c r="B22" s="67"/>
      <c r="C22" s="67"/>
      <c r="D22" s="101"/>
      <c r="E22" s="84"/>
      <c r="F22" s="84"/>
      <c r="G22" s="84"/>
      <c r="H22" s="101"/>
      <c r="I22" s="83"/>
      <c r="J22" s="83"/>
      <c r="K22" s="61">
        <f t="shared" si="4"/>
        <v>0</v>
      </c>
      <c r="L22" s="100">
        <f>G22*I22</f>
        <v>0</v>
      </c>
      <c r="M22" s="57">
        <f t="shared" si="6"/>
        <v>0</v>
      </c>
      <c r="N22" s="57">
        <f t="shared" si="7"/>
        <v>0</v>
      </c>
      <c r="O22" s="57"/>
      <c r="P22" s="74" t="s">
        <v>112</v>
      </c>
      <c r="Q22" s="101"/>
      <c r="R22" s="115"/>
    </row>
    <row r="23" spans="1:18" s="38" customFormat="1" ht="24.75" customHeight="1" hidden="1">
      <c r="A23" s="107">
        <v>15</v>
      </c>
      <c r="B23" s="67"/>
      <c r="C23" s="67"/>
      <c r="D23" s="101"/>
      <c r="E23" s="84"/>
      <c r="F23" s="84"/>
      <c r="G23" s="84"/>
      <c r="H23" s="101"/>
      <c r="I23" s="83"/>
      <c r="J23" s="83"/>
      <c r="K23" s="61">
        <f t="shared" si="4"/>
        <v>0</v>
      </c>
      <c r="L23" s="100">
        <f t="shared" si="5"/>
        <v>0</v>
      </c>
      <c r="M23" s="57">
        <f t="shared" si="6"/>
        <v>0</v>
      </c>
      <c r="N23" s="57">
        <f t="shared" si="7"/>
        <v>0</v>
      </c>
      <c r="O23" s="57"/>
      <c r="P23" s="74" t="s">
        <v>112</v>
      </c>
      <c r="Q23" s="101"/>
      <c r="R23" s="115"/>
    </row>
    <row r="24" spans="1:18" s="38" customFormat="1" ht="24.75" customHeight="1" hidden="1">
      <c r="A24" s="107">
        <v>16</v>
      </c>
      <c r="B24" s="67"/>
      <c r="C24" s="67"/>
      <c r="D24" s="101"/>
      <c r="E24" s="84"/>
      <c r="F24" s="84"/>
      <c r="G24" s="84"/>
      <c r="H24" s="101"/>
      <c r="I24" s="83"/>
      <c r="J24" s="83"/>
      <c r="K24" s="61">
        <f t="shared" si="4"/>
        <v>0</v>
      </c>
      <c r="L24" s="100">
        <f t="shared" si="5"/>
        <v>0</v>
      </c>
      <c r="M24" s="57">
        <f t="shared" si="6"/>
        <v>0</v>
      </c>
      <c r="N24" s="57">
        <f t="shared" si="7"/>
        <v>0</v>
      </c>
      <c r="O24" s="57"/>
      <c r="P24" s="74" t="s">
        <v>112</v>
      </c>
      <c r="Q24" s="101"/>
      <c r="R24" s="115"/>
    </row>
    <row r="25" spans="1:18" s="38" customFormat="1" ht="24.75" customHeight="1" hidden="1">
      <c r="A25" s="107">
        <v>17</v>
      </c>
      <c r="B25" s="67"/>
      <c r="C25" s="67"/>
      <c r="D25" s="101"/>
      <c r="E25" s="84"/>
      <c r="F25" s="84"/>
      <c r="G25" s="84"/>
      <c r="H25" s="101"/>
      <c r="I25" s="83"/>
      <c r="J25" s="83"/>
      <c r="K25" s="61">
        <f t="shared" si="4"/>
        <v>0</v>
      </c>
      <c r="L25" s="100">
        <f t="shared" si="5"/>
        <v>0</v>
      </c>
      <c r="M25" s="57">
        <f t="shared" si="6"/>
        <v>0</v>
      </c>
      <c r="N25" s="57">
        <f t="shared" si="7"/>
        <v>0</v>
      </c>
      <c r="O25" s="57"/>
      <c r="P25" s="74" t="s">
        <v>112</v>
      </c>
      <c r="Q25" s="101"/>
      <c r="R25" s="115"/>
    </row>
    <row r="26" spans="1:18" s="38" customFormat="1" ht="24.75" customHeight="1" hidden="1">
      <c r="A26" s="107">
        <v>18</v>
      </c>
      <c r="B26" s="67"/>
      <c r="C26" s="67"/>
      <c r="D26" s="101"/>
      <c r="E26" s="84"/>
      <c r="F26" s="84"/>
      <c r="G26" s="84"/>
      <c r="H26" s="101"/>
      <c r="I26" s="83"/>
      <c r="J26" s="83"/>
      <c r="K26" s="61">
        <f t="shared" si="4"/>
        <v>0</v>
      </c>
      <c r="L26" s="100">
        <f t="shared" si="5"/>
        <v>0</v>
      </c>
      <c r="M26" s="57">
        <f t="shared" si="6"/>
        <v>0</v>
      </c>
      <c r="N26" s="57">
        <f t="shared" si="7"/>
        <v>0</v>
      </c>
      <c r="O26" s="57"/>
      <c r="P26" s="74" t="s">
        <v>112</v>
      </c>
      <c r="Q26" s="101"/>
      <c r="R26" s="115"/>
    </row>
    <row r="27" spans="1:18" s="38" customFormat="1" ht="24.75" customHeight="1" hidden="1">
      <c r="A27" s="107">
        <v>19</v>
      </c>
      <c r="B27" s="67"/>
      <c r="C27" s="67"/>
      <c r="D27" s="101"/>
      <c r="E27" s="84"/>
      <c r="F27" s="84"/>
      <c r="G27" s="84"/>
      <c r="H27" s="101"/>
      <c r="I27" s="83"/>
      <c r="J27" s="83"/>
      <c r="K27" s="61">
        <f t="shared" si="4"/>
        <v>0</v>
      </c>
      <c r="L27" s="100">
        <f t="shared" si="5"/>
        <v>0</v>
      </c>
      <c r="M27" s="57">
        <f t="shared" si="6"/>
        <v>0</v>
      </c>
      <c r="N27" s="57">
        <f t="shared" si="7"/>
        <v>0</v>
      </c>
      <c r="O27" s="57"/>
      <c r="P27" s="74" t="s">
        <v>112</v>
      </c>
      <c r="Q27" s="101"/>
      <c r="R27" s="115"/>
    </row>
    <row r="28" spans="1:18" s="32" customFormat="1" ht="24.75" customHeight="1" hidden="1">
      <c r="A28" s="107">
        <v>20</v>
      </c>
      <c r="B28" s="67"/>
      <c r="C28" s="67"/>
      <c r="D28" s="101"/>
      <c r="E28" s="84"/>
      <c r="F28" s="84"/>
      <c r="G28" s="84"/>
      <c r="H28" s="101"/>
      <c r="I28" s="83"/>
      <c r="J28" s="83"/>
      <c r="K28" s="61">
        <f t="shared" si="4"/>
        <v>0</v>
      </c>
      <c r="L28" s="100">
        <f t="shared" si="5"/>
        <v>0</v>
      </c>
      <c r="M28" s="57">
        <f t="shared" si="6"/>
        <v>0</v>
      </c>
      <c r="N28" s="57">
        <f t="shared" si="7"/>
        <v>0</v>
      </c>
      <c r="O28" s="57"/>
      <c r="P28" s="74" t="s">
        <v>112</v>
      </c>
      <c r="Q28" s="76"/>
      <c r="R28" s="77"/>
    </row>
    <row r="29" spans="1:18" s="32" customFormat="1" ht="24.75" customHeight="1" hidden="1">
      <c r="A29" s="107">
        <v>21</v>
      </c>
      <c r="B29" s="67"/>
      <c r="C29" s="67"/>
      <c r="D29" s="101"/>
      <c r="E29" s="84"/>
      <c r="F29" s="84"/>
      <c r="G29" s="84"/>
      <c r="H29" s="101"/>
      <c r="I29" s="83"/>
      <c r="J29" s="83"/>
      <c r="K29" s="61">
        <f t="shared" si="4"/>
        <v>0</v>
      </c>
      <c r="L29" s="100">
        <f t="shared" si="5"/>
        <v>0</v>
      </c>
      <c r="M29" s="57">
        <f t="shared" si="6"/>
        <v>0</v>
      </c>
      <c r="N29" s="57">
        <f t="shared" si="7"/>
        <v>0</v>
      </c>
      <c r="O29" s="57"/>
      <c r="P29" s="74" t="s">
        <v>112</v>
      </c>
      <c r="Q29" s="76"/>
      <c r="R29" s="77"/>
    </row>
    <row r="30" spans="1:18" s="32" customFormat="1" ht="24.75" customHeight="1" hidden="1" thickBot="1">
      <c r="A30" s="107">
        <v>22</v>
      </c>
      <c r="B30" s="63"/>
      <c r="C30" s="63"/>
      <c r="D30" s="80"/>
      <c r="E30" s="64"/>
      <c r="F30" s="64"/>
      <c r="G30" s="64"/>
      <c r="H30" s="80"/>
      <c r="I30" s="65"/>
      <c r="J30" s="65"/>
      <c r="K30" s="61">
        <f t="shared" si="4"/>
        <v>0</v>
      </c>
      <c r="L30" s="83">
        <f>G30*I30</f>
        <v>0</v>
      </c>
      <c r="M30" s="61">
        <f t="shared" si="6"/>
        <v>0</v>
      </c>
      <c r="N30" s="61">
        <f t="shared" si="7"/>
        <v>0</v>
      </c>
      <c r="O30" s="61"/>
      <c r="P30" s="74" t="s">
        <v>112</v>
      </c>
      <c r="Q30" s="78"/>
      <c r="R30" s="79"/>
    </row>
    <row r="31" spans="1:18" s="32" customFormat="1" ht="24.75" customHeight="1" thickBot="1">
      <c r="A31" s="173" t="s">
        <v>67</v>
      </c>
      <c r="B31" s="174"/>
      <c r="C31" s="174"/>
      <c r="D31" s="174"/>
      <c r="E31" s="174"/>
      <c r="F31" s="174"/>
      <c r="G31" s="175"/>
      <c r="H31" s="35"/>
      <c r="I31" s="18">
        <f aca="true" t="shared" si="8" ref="I31:N31">SUM(I9:I30)</f>
        <v>114860</v>
      </c>
      <c r="J31" s="18">
        <f t="shared" si="8"/>
        <v>114860</v>
      </c>
      <c r="K31" s="18">
        <f t="shared" si="8"/>
        <v>0</v>
      </c>
      <c r="L31" s="18">
        <f t="shared" si="8"/>
        <v>139860</v>
      </c>
      <c r="M31" s="18">
        <f t="shared" si="8"/>
        <v>139860</v>
      </c>
      <c r="N31" s="18">
        <f t="shared" si="8"/>
        <v>0</v>
      </c>
      <c r="O31" s="176"/>
      <c r="P31" s="177"/>
      <c r="Q31" s="177"/>
      <c r="R31" s="178"/>
    </row>
    <row r="32" spans="1:20" s="93" customFormat="1" ht="19.5" customHeight="1" hidden="1" thickBot="1">
      <c r="A32" s="129" t="s">
        <v>74</v>
      </c>
      <c r="B32" s="130"/>
      <c r="C32" s="130"/>
      <c r="D32" s="130"/>
      <c r="E32" s="130"/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69"/>
      <c r="T32" s="94"/>
    </row>
    <row r="33" spans="1:18" s="32" customFormat="1" ht="24.75" customHeight="1" hidden="1">
      <c r="A33" s="107">
        <v>1</v>
      </c>
      <c r="B33" s="97"/>
      <c r="C33" s="97"/>
      <c r="D33" s="98"/>
      <c r="E33" s="99"/>
      <c r="F33" s="99"/>
      <c r="G33" s="99"/>
      <c r="H33" s="98"/>
      <c r="I33" s="100"/>
      <c r="J33" s="57"/>
      <c r="K33" s="57">
        <f aca="true" t="shared" si="9" ref="K33:K82">I33-J33</f>
        <v>0</v>
      </c>
      <c r="L33" s="100">
        <f aca="true" t="shared" si="10" ref="L33:L38">G33*I33</f>
        <v>0</v>
      </c>
      <c r="M33" s="57">
        <f aca="true" t="shared" si="11" ref="M33:M82">G33*J33</f>
        <v>0</v>
      </c>
      <c r="N33" s="57">
        <f aca="true" t="shared" si="12" ref="N33:N82">L33-M33</f>
        <v>0</v>
      </c>
      <c r="O33" s="57"/>
      <c r="P33" s="98" t="s">
        <v>112</v>
      </c>
      <c r="Q33" s="74"/>
      <c r="R33" s="75"/>
    </row>
    <row r="34" spans="1:18" s="32" customFormat="1" ht="24.75" customHeight="1" hidden="1">
      <c r="A34" s="107">
        <v>2</v>
      </c>
      <c r="B34" s="67"/>
      <c r="C34" s="67"/>
      <c r="D34" s="101"/>
      <c r="E34" s="84"/>
      <c r="F34" s="84"/>
      <c r="G34" s="84"/>
      <c r="H34" s="101"/>
      <c r="I34" s="83"/>
      <c r="J34" s="61"/>
      <c r="K34" s="61">
        <f t="shared" si="9"/>
        <v>0</v>
      </c>
      <c r="L34" s="100">
        <f t="shared" si="10"/>
        <v>0</v>
      </c>
      <c r="M34" s="61">
        <f t="shared" si="11"/>
        <v>0</v>
      </c>
      <c r="N34" s="61">
        <f t="shared" si="12"/>
        <v>0</v>
      </c>
      <c r="O34" s="61"/>
      <c r="P34" s="98" t="s">
        <v>112</v>
      </c>
      <c r="Q34" s="76"/>
      <c r="R34" s="77"/>
    </row>
    <row r="35" spans="1:18" s="32" customFormat="1" ht="24.75" customHeight="1" hidden="1">
      <c r="A35" s="107">
        <v>3</v>
      </c>
      <c r="B35" s="67"/>
      <c r="C35" s="67"/>
      <c r="D35" s="101"/>
      <c r="E35" s="84"/>
      <c r="F35" s="84"/>
      <c r="G35" s="84"/>
      <c r="H35" s="101"/>
      <c r="I35" s="83"/>
      <c r="J35" s="61"/>
      <c r="K35" s="61">
        <f t="shared" si="9"/>
        <v>0</v>
      </c>
      <c r="L35" s="100">
        <f t="shared" si="10"/>
        <v>0</v>
      </c>
      <c r="M35" s="61">
        <f t="shared" si="11"/>
        <v>0</v>
      </c>
      <c r="N35" s="61">
        <f t="shared" si="12"/>
        <v>0</v>
      </c>
      <c r="O35" s="61"/>
      <c r="P35" s="98" t="s">
        <v>112</v>
      </c>
      <c r="Q35" s="76"/>
      <c r="R35" s="77"/>
    </row>
    <row r="36" spans="1:18" s="32" customFormat="1" ht="24.75" customHeight="1" hidden="1">
      <c r="A36" s="107">
        <v>4</v>
      </c>
      <c r="B36" s="67"/>
      <c r="C36" s="67"/>
      <c r="D36" s="101"/>
      <c r="E36" s="84"/>
      <c r="F36" s="84"/>
      <c r="G36" s="84"/>
      <c r="H36" s="101"/>
      <c r="I36" s="83"/>
      <c r="J36" s="61"/>
      <c r="K36" s="61">
        <f t="shared" si="9"/>
        <v>0</v>
      </c>
      <c r="L36" s="100">
        <f t="shared" si="10"/>
        <v>0</v>
      </c>
      <c r="M36" s="61">
        <f t="shared" si="11"/>
        <v>0</v>
      </c>
      <c r="N36" s="61">
        <f t="shared" si="12"/>
        <v>0</v>
      </c>
      <c r="O36" s="61"/>
      <c r="P36" s="98" t="s">
        <v>112</v>
      </c>
      <c r="Q36" s="76"/>
      <c r="R36" s="77"/>
    </row>
    <row r="37" spans="1:18" s="32" customFormat="1" ht="24.75" customHeight="1" hidden="1">
      <c r="A37" s="107">
        <v>5</v>
      </c>
      <c r="B37" s="67"/>
      <c r="C37" s="67"/>
      <c r="D37" s="101"/>
      <c r="E37" s="84"/>
      <c r="F37" s="84"/>
      <c r="G37" s="84"/>
      <c r="H37" s="101"/>
      <c r="I37" s="83"/>
      <c r="J37" s="61"/>
      <c r="K37" s="61">
        <f t="shared" si="9"/>
        <v>0</v>
      </c>
      <c r="L37" s="100">
        <f t="shared" si="10"/>
        <v>0</v>
      </c>
      <c r="M37" s="61">
        <f t="shared" si="11"/>
        <v>0</v>
      </c>
      <c r="N37" s="61">
        <f t="shared" si="12"/>
        <v>0</v>
      </c>
      <c r="O37" s="61"/>
      <c r="P37" s="98" t="s">
        <v>112</v>
      </c>
      <c r="Q37" s="76"/>
      <c r="R37" s="77"/>
    </row>
    <row r="38" spans="1:18" s="32" customFormat="1" ht="24.75" customHeight="1" hidden="1">
      <c r="A38" s="107">
        <v>6</v>
      </c>
      <c r="B38" s="67"/>
      <c r="C38" s="67"/>
      <c r="D38" s="101"/>
      <c r="E38" s="84"/>
      <c r="F38" s="84"/>
      <c r="G38" s="84"/>
      <c r="H38" s="101"/>
      <c r="I38" s="83"/>
      <c r="J38" s="61"/>
      <c r="K38" s="61">
        <f t="shared" si="9"/>
        <v>0</v>
      </c>
      <c r="L38" s="100">
        <f t="shared" si="10"/>
        <v>0</v>
      </c>
      <c r="M38" s="61">
        <f t="shared" si="11"/>
        <v>0</v>
      </c>
      <c r="N38" s="61">
        <f t="shared" si="12"/>
        <v>0</v>
      </c>
      <c r="O38" s="61"/>
      <c r="P38" s="98" t="s">
        <v>112</v>
      </c>
      <c r="Q38" s="76"/>
      <c r="R38" s="77"/>
    </row>
    <row r="39" spans="1:18" s="32" customFormat="1" ht="24.75" customHeight="1" hidden="1">
      <c r="A39" s="107">
        <v>7</v>
      </c>
      <c r="B39" s="67"/>
      <c r="C39" s="67"/>
      <c r="D39" s="101"/>
      <c r="E39" s="84"/>
      <c r="F39" s="84"/>
      <c r="G39" s="84"/>
      <c r="H39" s="101"/>
      <c r="I39" s="83"/>
      <c r="J39" s="61"/>
      <c r="K39" s="61">
        <f t="shared" si="9"/>
        <v>0</v>
      </c>
      <c r="L39" s="100">
        <f aca="true" t="shared" si="13" ref="L39:L45">G39*I39</f>
        <v>0</v>
      </c>
      <c r="M39" s="61">
        <f t="shared" si="11"/>
        <v>0</v>
      </c>
      <c r="N39" s="61">
        <f t="shared" si="12"/>
        <v>0</v>
      </c>
      <c r="O39" s="61"/>
      <c r="P39" s="98" t="s">
        <v>112</v>
      </c>
      <c r="Q39" s="76"/>
      <c r="R39" s="77"/>
    </row>
    <row r="40" spans="1:18" s="32" customFormat="1" ht="24.75" customHeight="1" hidden="1">
      <c r="A40" s="107">
        <v>8</v>
      </c>
      <c r="B40" s="67"/>
      <c r="C40" s="67"/>
      <c r="D40" s="101"/>
      <c r="E40" s="84"/>
      <c r="F40" s="84"/>
      <c r="G40" s="84"/>
      <c r="H40" s="101"/>
      <c r="I40" s="83"/>
      <c r="J40" s="61"/>
      <c r="K40" s="61">
        <f t="shared" si="9"/>
        <v>0</v>
      </c>
      <c r="L40" s="100">
        <f t="shared" si="13"/>
        <v>0</v>
      </c>
      <c r="M40" s="61">
        <f t="shared" si="11"/>
        <v>0</v>
      </c>
      <c r="N40" s="61">
        <f t="shared" si="12"/>
        <v>0</v>
      </c>
      <c r="O40" s="61"/>
      <c r="P40" s="98" t="s">
        <v>112</v>
      </c>
      <c r="Q40" s="76"/>
      <c r="R40" s="77"/>
    </row>
    <row r="41" spans="1:18" s="32" customFormat="1" ht="24.75" customHeight="1" hidden="1">
      <c r="A41" s="107">
        <v>9</v>
      </c>
      <c r="B41" s="67"/>
      <c r="C41" s="67"/>
      <c r="D41" s="101"/>
      <c r="E41" s="84"/>
      <c r="F41" s="84"/>
      <c r="G41" s="84"/>
      <c r="H41" s="101"/>
      <c r="I41" s="83"/>
      <c r="J41" s="61"/>
      <c r="K41" s="61">
        <f t="shared" si="9"/>
        <v>0</v>
      </c>
      <c r="L41" s="100">
        <f t="shared" si="13"/>
        <v>0</v>
      </c>
      <c r="M41" s="61">
        <f t="shared" si="11"/>
        <v>0</v>
      </c>
      <c r="N41" s="61">
        <f t="shared" si="12"/>
        <v>0</v>
      </c>
      <c r="O41" s="61"/>
      <c r="P41" s="98" t="s">
        <v>112</v>
      </c>
      <c r="Q41" s="76"/>
      <c r="R41" s="77"/>
    </row>
    <row r="42" spans="1:18" s="32" customFormat="1" ht="24.75" customHeight="1" hidden="1">
      <c r="A42" s="107">
        <v>10</v>
      </c>
      <c r="B42" s="67"/>
      <c r="C42" s="67"/>
      <c r="D42" s="101"/>
      <c r="E42" s="84"/>
      <c r="F42" s="84"/>
      <c r="G42" s="84"/>
      <c r="H42" s="101"/>
      <c r="I42" s="83"/>
      <c r="J42" s="61"/>
      <c r="K42" s="61">
        <f t="shared" si="9"/>
        <v>0</v>
      </c>
      <c r="L42" s="100">
        <f t="shared" si="13"/>
        <v>0</v>
      </c>
      <c r="M42" s="61">
        <f t="shared" si="11"/>
        <v>0</v>
      </c>
      <c r="N42" s="61">
        <f t="shared" si="12"/>
        <v>0</v>
      </c>
      <c r="O42" s="61"/>
      <c r="P42" s="98" t="s">
        <v>112</v>
      </c>
      <c r="Q42" s="76"/>
      <c r="R42" s="77"/>
    </row>
    <row r="43" spans="1:18" ht="24.75" customHeight="1" hidden="1">
      <c r="A43" s="107">
        <v>11</v>
      </c>
      <c r="B43" s="67"/>
      <c r="C43" s="67"/>
      <c r="D43" s="101"/>
      <c r="E43" s="84"/>
      <c r="F43" s="84"/>
      <c r="G43" s="84"/>
      <c r="H43" s="101"/>
      <c r="I43" s="83"/>
      <c r="J43" s="61"/>
      <c r="K43" s="61">
        <f t="shared" si="9"/>
        <v>0</v>
      </c>
      <c r="L43" s="100">
        <f t="shared" si="13"/>
        <v>0</v>
      </c>
      <c r="M43" s="61">
        <f t="shared" si="11"/>
        <v>0</v>
      </c>
      <c r="N43" s="61">
        <f t="shared" si="12"/>
        <v>0</v>
      </c>
      <c r="O43" s="61"/>
      <c r="P43" s="98" t="s">
        <v>112</v>
      </c>
      <c r="Q43" s="76"/>
      <c r="R43" s="77"/>
    </row>
    <row r="44" spans="1:18" ht="24.75" customHeight="1" hidden="1">
      <c r="A44" s="107">
        <v>12</v>
      </c>
      <c r="B44" s="67"/>
      <c r="C44" s="67"/>
      <c r="D44" s="101"/>
      <c r="E44" s="84"/>
      <c r="F44" s="84"/>
      <c r="G44" s="84"/>
      <c r="H44" s="101"/>
      <c r="I44" s="83"/>
      <c r="J44" s="61"/>
      <c r="K44" s="61">
        <f t="shared" si="9"/>
        <v>0</v>
      </c>
      <c r="L44" s="100">
        <f t="shared" si="13"/>
        <v>0</v>
      </c>
      <c r="M44" s="61">
        <f t="shared" si="11"/>
        <v>0</v>
      </c>
      <c r="N44" s="61">
        <f t="shared" si="12"/>
        <v>0</v>
      </c>
      <c r="O44" s="61"/>
      <c r="P44" s="98" t="s">
        <v>112</v>
      </c>
      <c r="Q44" s="76"/>
      <c r="R44" s="77"/>
    </row>
    <row r="45" spans="1:18" ht="24.75" customHeight="1" hidden="1">
      <c r="A45" s="107">
        <v>13</v>
      </c>
      <c r="B45" s="67"/>
      <c r="C45" s="67"/>
      <c r="D45" s="101"/>
      <c r="E45" s="84"/>
      <c r="F45" s="84"/>
      <c r="G45" s="84"/>
      <c r="H45" s="101"/>
      <c r="I45" s="83"/>
      <c r="J45" s="61"/>
      <c r="K45" s="61">
        <f t="shared" si="9"/>
        <v>0</v>
      </c>
      <c r="L45" s="100">
        <f t="shared" si="13"/>
        <v>0</v>
      </c>
      <c r="M45" s="61">
        <f t="shared" si="11"/>
        <v>0</v>
      </c>
      <c r="N45" s="61">
        <f t="shared" si="12"/>
        <v>0</v>
      </c>
      <c r="O45" s="61"/>
      <c r="P45" s="98" t="s">
        <v>112</v>
      </c>
      <c r="Q45" s="76"/>
      <c r="R45" s="77"/>
    </row>
    <row r="46" spans="1:18" ht="24.75" customHeight="1" hidden="1">
      <c r="A46" s="107">
        <v>14</v>
      </c>
      <c r="B46" s="58"/>
      <c r="C46" s="58"/>
      <c r="D46" s="76"/>
      <c r="E46" s="60"/>
      <c r="F46" s="60"/>
      <c r="G46" s="60"/>
      <c r="H46" s="76"/>
      <c r="I46" s="61"/>
      <c r="J46" s="61"/>
      <c r="K46" s="61">
        <f t="shared" si="9"/>
        <v>0</v>
      </c>
      <c r="L46" s="61">
        <f aca="true" t="shared" si="14" ref="L46:L82">G46*I46</f>
        <v>0</v>
      </c>
      <c r="M46" s="61">
        <f t="shared" si="11"/>
        <v>0</v>
      </c>
      <c r="N46" s="61">
        <f t="shared" si="12"/>
        <v>0</v>
      </c>
      <c r="O46" s="61"/>
      <c r="P46" s="98" t="s">
        <v>112</v>
      </c>
      <c r="Q46" s="76"/>
      <c r="R46" s="77"/>
    </row>
    <row r="47" spans="1:18" ht="24.75" customHeight="1" hidden="1">
      <c r="A47" s="107">
        <v>15</v>
      </c>
      <c r="B47" s="58"/>
      <c r="C47" s="58"/>
      <c r="D47" s="76"/>
      <c r="E47" s="60"/>
      <c r="F47" s="60"/>
      <c r="G47" s="60"/>
      <c r="H47" s="76"/>
      <c r="I47" s="61"/>
      <c r="J47" s="61"/>
      <c r="K47" s="61">
        <f t="shared" si="9"/>
        <v>0</v>
      </c>
      <c r="L47" s="61">
        <f t="shared" si="14"/>
        <v>0</v>
      </c>
      <c r="M47" s="61">
        <f t="shared" si="11"/>
        <v>0</v>
      </c>
      <c r="N47" s="61">
        <f t="shared" si="12"/>
        <v>0</v>
      </c>
      <c r="O47" s="61"/>
      <c r="P47" s="98" t="s">
        <v>112</v>
      </c>
      <c r="Q47" s="76"/>
      <c r="R47" s="77"/>
    </row>
    <row r="48" spans="1:18" ht="24.75" customHeight="1" hidden="1">
      <c r="A48" s="107">
        <v>16</v>
      </c>
      <c r="B48" s="58"/>
      <c r="C48" s="58"/>
      <c r="D48" s="76"/>
      <c r="E48" s="60"/>
      <c r="F48" s="60"/>
      <c r="G48" s="60"/>
      <c r="H48" s="76"/>
      <c r="I48" s="61"/>
      <c r="J48" s="61"/>
      <c r="K48" s="61">
        <f t="shared" si="9"/>
        <v>0</v>
      </c>
      <c r="L48" s="61">
        <f t="shared" si="14"/>
        <v>0</v>
      </c>
      <c r="M48" s="61">
        <f t="shared" si="11"/>
        <v>0</v>
      </c>
      <c r="N48" s="61">
        <f t="shared" si="12"/>
        <v>0</v>
      </c>
      <c r="O48" s="61"/>
      <c r="P48" s="98" t="s">
        <v>112</v>
      </c>
      <c r="Q48" s="102"/>
      <c r="R48" s="103"/>
    </row>
    <row r="49" spans="1:18" ht="24.75" customHeight="1" hidden="1">
      <c r="A49" s="107">
        <v>17</v>
      </c>
      <c r="B49" s="58"/>
      <c r="C49" s="58"/>
      <c r="D49" s="76"/>
      <c r="E49" s="60"/>
      <c r="F49" s="60"/>
      <c r="G49" s="60"/>
      <c r="H49" s="76"/>
      <c r="I49" s="61"/>
      <c r="J49" s="61"/>
      <c r="K49" s="61">
        <f t="shared" si="9"/>
        <v>0</v>
      </c>
      <c r="L49" s="61">
        <f t="shared" si="14"/>
        <v>0</v>
      </c>
      <c r="M49" s="61">
        <f t="shared" si="11"/>
        <v>0</v>
      </c>
      <c r="N49" s="61">
        <f t="shared" si="12"/>
        <v>0</v>
      </c>
      <c r="O49" s="61"/>
      <c r="P49" s="98" t="s">
        <v>112</v>
      </c>
      <c r="Q49" s="102"/>
      <c r="R49" s="103"/>
    </row>
    <row r="50" spans="1:18" ht="24.75" customHeight="1" hidden="1">
      <c r="A50" s="107">
        <v>18</v>
      </c>
      <c r="B50" s="58"/>
      <c r="C50" s="58"/>
      <c r="D50" s="76"/>
      <c r="E50" s="60"/>
      <c r="F50" s="60"/>
      <c r="G50" s="60"/>
      <c r="H50" s="76"/>
      <c r="I50" s="61"/>
      <c r="J50" s="61"/>
      <c r="K50" s="61">
        <f t="shared" si="9"/>
        <v>0</v>
      </c>
      <c r="L50" s="61">
        <f t="shared" si="14"/>
        <v>0</v>
      </c>
      <c r="M50" s="61">
        <f t="shared" si="11"/>
        <v>0</v>
      </c>
      <c r="N50" s="61">
        <f t="shared" si="12"/>
        <v>0</v>
      </c>
      <c r="O50" s="61"/>
      <c r="P50" s="98" t="s">
        <v>112</v>
      </c>
      <c r="Q50" s="76"/>
      <c r="R50" s="77"/>
    </row>
    <row r="51" spans="1:18" ht="24.75" customHeight="1" hidden="1">
      <c r="A51" s="107">
        <v>19</v>
      </c>
      <c r="B51" s="58"/>
      <c r="C51" s="58"/>
      <c r="D51" s="76"/>
      <c r="E51" s="60"/>
      <c r="F51" s="60"/>
      <c r="G51" s="60"/>
      <c r="H51" s="76"/>
      <c r="I51" s="61"/>
      <c r="J51" s="61"/>
      <c r="K51" s="61">
        <f t="shared" si="9"/>
        <v>0</v>
      </c>
      <c r="L51" s="61">
        <f t="shared" si="14"/>
        <v>0</v>
      </c>
      <c r="M51" s="61">
        <f t="shared" si="11"/>
        <v>0</v>
      </c>
      <c r="N51" s="61">
        <f t="shared" si="12"/>
        <v>0</v>
      </c>
      <c r="O51" s="61"/>
      <c r="P51" s="98" t="s">
        <v>112</v>
      </c>
      <c r="Q51" s="76"/>
      <c r="R51" s="77"/>
    </row>
    <row r="52" spans="1:18" ht="24.75" customHeight="1" hidden="1">
      <c r="A52" s="107">
        <v>20</v>
      </c>
      <c r="B52" s="58"/>
      <c r="C52" s="58"/>
      <c r="D52" s="76"/>
      <c r="E52" s="60"/>
      <c r="F52" s="60"/>
      <c r="G52" s="60"/>
      <c r="H52" s="76"/>
      <c r="I52" s="61"/>
      <c r="J52" s="61"/>
      <c r="K52" s="61">
        <f t="shared" si="9"/>
        <v>0</v>
      </c>
      <c r="L52" s="61">
        <f t="shared" si="14"/>
        <v>0</v>
      </c>
      <c r="M52" s="61">
        <f t="shared" si="11"/>
        <v>0</v>
      </c>
      <c r="N52" s="61">
        <f t="shared" si="12"/>
        <v>0</v>
      </c>
      <c r="O52" s="61"/>
      <c r="P52" s="98" t="s">
        <v>112</v>
      </c>
      <c r="Q52" s="76"/>
      <c r="R52" s="77"/>
    </row>
    <row r="53" spans="1:18" ht="24.75" customHeight="1" hidden="1">
      <c r="A53" s="107">
        <v>21</v>
      </c>
      <c r="B53" s="58"/>
      <c r="C53" s="58"/>
      <c r="D53" s="76"/>
      <c r="E53" s="60"/>
      <c r="F53" s="60"/>
      <c r="G53" s="60"/>
      <c r="H53" s="76"/>
      <c r="I53" s="61"/>
      <c r="J53" s="61"/>
      <c r="K53" s="61">
        <f t="shared" si="9"/>
        <v>0</v>
      </c>
      <c r="L53" s="61">
        <f t="shared" si="14"/>
        <v>0</v>
      </c>
      <c r="M53" s="61">
        <f t="shared" si="11"/>
        <v>0</v>
      </c>
      <c r="N53" s="61">
        <f t="shared" si="12"/>
        <v>0</v>
      </c>
      <c r="O53" s="61"/>
      <c r="P53" s="98" t="s">
        <v>112</v>
      </c>
      <c r="Q53" s="102"/>
      <c r="R53" s="103"/>
    </row>
    <row r="54" spans="1:18" ht="24.75" customHeight="1" hidden="1">
      <c r="A54" s="107">
        <v>22</v>
      </c>
      <c r="B54" s="58"/>
      <c r="C54" s="58"/>
      <c r="D54" s="76"/>
      <c r="E54" s="60"/>
      <c r="F54" s="60"/>
      <c r="G54" s="60"/>
      <c r="H54" s="76"/>
      <c r="I54" s="61"/>
      <c r="J54" s="61"/>
      <c r="K54" s="61">
        <f t="shared" si="9"/>
        <v>0</v>
      </c>
      <c r="L54" s="61">
        <f t="shared" si="14"/>
        <v>0</v>
      </c>
      <c r="M54" s="61">
        <f t="shared" si="11"/>
        <v>0</v>
      </c>
      <c r="N54" s="61">
        <f t="shared" si="12"/>
        <v>0</v>
      </c>
      <c r="O54" s="61"/>
      <c r="P54" s="98" t="s">
        <v>112</v>
      </c>
      <c r="Q54" s="102"/>
      <c r="R54" s="103"/>
    </row>
    <row r="55" spans="1:18" ht="24.75" customHeight="1" hidden="1">
      <c r="A55" s="107">
        <v>23</v>
      </c>
      <c r="B55" s="58"/>
      <c r="C55" s="58"/>
      <c r="D55" s="76"/>
      <c r="E55" s="60"/>
      <c r="F55" s="60"/>
      <c r="G55" s="60"/>
      <c r="H55" s="76"/>
      <c r="I55" s="61"/>
      <c r="J55" s="61"/>
      <c r="K55" s="61">
        <f t="shared" si="9"/>
        <v>0</v>
      </c>
      <c r="L55" s="61">
        <f t="shared" si="14"/>
        <v>0</v>
      </c>
      <c r="M55" s="61">
        <f t="shared" si="11"/>
        <v>0</v>
      </c>
      <c r="N55" s="61">
        <f t="shared" si="12"/>
        <v>0</v>
      </c>
      <c r="O55" s="61"/>
      <c r="P55" s="98" t="s">
        <v>112</v>
      </c>
      <c r="Q55" s="104"/>
      <c r="R55" s="105"/>
    </row>
    <row r="56" spans="1:18" ht="24.75" customHeight="1" hidden="1">
      <c r="A56" s="107">
        <v>24</v>
      </c>
      <c r="B56" s="58"/>
      <c r="C56" s="58"/>
      <c r="D56" s="76"/>
      <c r="E56" s="60"/>
      <c r="F56" s="60"/>
      <c r="G56" s="60"/>
      <c r="H56" s="76"/>
      <c r="I56" s="61"/>
      <c r="J56" s="61"/>
      <c r="K56" s="61">
        <f t="shared" si="9"/>
        <v>0</v>
      </c>
      <c r="L56" s="61">
        <f t="shared" si="14"/>
        <v>0</v>
      </c>
      <c r="M56" s="61">
        <f t="shared" si="11"/>
        <v>0</v>
      </c>
      <c r="N56" s="61">
        <f t="shared" si="12"/>
        <v>0</v>
      </c>
      <c r="O56" s="61"/>
      <c r="P56" s="98" t="s">
        <v>112</v>
      </c>
      <c r="Q56" s="104"/>
      <c r="R56" s="105"/>
    </row>
    <row r="57" spans="1:18" ht="24.75" customHeight="1" hidden="1">
      <c r="A57" s="107">
        <v>25</v>
      </c>
      <c r="B57" s="58"/>
      <c r="C57" s="58"/>
      <c r="D57" s="76"/>
      <c r="E57" s="60"/>
      <c r="F57" s="60"/>
      <c r="G57" s="60"/>
      <c r="H57" s="76"/>
      <c r="I57" s="61"/>
      <c r="J57" s="61"/>
      <c r="K57" s="61">
        <f t="shared" si="9"/>
        <v>0</v>
      </c>
      <c r="L57" s="61">
        <f t="shared" si="14"/>
        <v>0</v>
      </c>
      <c r="M57" s="61">
        <f t="shared" si="11"/>
        <v>0</v>
      </c>
      <c r="N57" s="61">
        <f t="shared" si="12"/>
        <v>0</v>
      </c>
      <c r="O57" s="61"/>
      <c r="P57" s="98" t="s">
        <v>112</v>
      </c>
      <c r="Q57" s="104"/>
      <c r="R57" s="105"/>
    </row>
    <row r="58" spans="1:18" ht="24.75" customHeight="1" hidden="1">
      <c r="A58" s="107">
        <v>26</v>
      </c>
      <c r="B58" s="58"/>
      <c r="C58" s="58"/>
      <c r="D58" s="76"/>
      <c r="E58" s="60"/>
      <c r="F58" s="60"/>
      <c r="G58" s="60"/>
      <c r="H58" s="76"/>
      <c r="I58" s="61"/>
      <c r="J58" s="61"/>
      <c r="K58" s="61">
        <f t="shared" si="9"/>
        <v>0</v>
      </c>
      <c r="L58" s="61">
        <f t="shared" si="14"/>
        <v>0</v>
      </c>
      <c r="M58" s="61">
        <f t="shared" si="11"/>
        <v>0</v>
      </c>
      <c r="N58" s="61">
        <f t="shared" si="12"/>
        <v>0</v>
      </c>
      <c r="O58" s="61"/>
      <c r="P58" s="98" t="s">
        <v>112</v>
      </c>
      <c r="Q58" s="104"/>
      <c r="R58" s="105"/>
    </row>
    <row r="59" spans="1:18" ht="24.75" customHeight="1" hidden="1">
      <c r="A59" s="107">
        <v>27</v>
      </c>
      <c r="B59" s="58"/>
      <c r="C59" s="58"/>
      <c r="D59" s="76"/>
      <c r="E59" s="60"/>
      <c r="F59" s="60"/>
      <c r="G59" s="60"/>
      <c r="H59" s="76"/>
      <c r="I59" s="61"/>
      <c r="J59" s="61"/>
      <c r="K59" s="61">
        <f t="shared" si="9"/>
        <v>0</v>
      </c>
      <c r="L59" s="61">
        <f t="shared" si="14"/>
        <v>0</v>
      </c>
      <c r="M59" s="61">
        <f t="shared" si="11"/>
        <v>0</v>
      </c>
      <c r="N59" s="61">
        <f t="shared" si="12"/>
        <v>0</v>
      </c>
      <c r="O59" s="61"/>
      <c r="P59" s="98" t="s">
        <v>112</v>
      </c>
      <c r="Q59" s="104"/>
      <c r="R59" s="105"/>
    </row>
    <row r="60" spans="1:18" ht="24.75" customHeight="1" hidden="1">
      <c r="A60" s="107">
        <v>28</v>
      </c>
      <c r="B60" s="58"/>
      <c r="C60" s="58"/>
      <c r="D60" s="76"/>
      <c r="E60" s="60"/>
      <c r="F60" s="60"/>
      <c r="G60" s="60"/>
      <c r="H60" s="76"/>
      <c r="I60" s="61"/>
      <c r="J60" s="61"/>
      <c r="K60" s="61">
        <f t="shared" si="9"/>
        <v>0</v>
      </c>
      <c r="L60" s="61">
        <f t="shared" si="14"/>
        <v>0</v>
      </c>
      <c r="M60" s="61">
        <f t="shared" si="11"/>
        <v>0</v>
      </c>
      <c r="N60" s="61">
        <f t="shared" si="12"/>
        <v>0</v>
      </c>
      <c r="O60" s="61"/>
      <c r="P60" s="98" t="s">
        <v>112</v>
      </c>
      <c r="Q60" s="104"/>
      <c r="R60" s="105"/>
    </row>
    <row r="61" spans="1:18" ht="24.75" customHeight="1" hidden="1">
      <c r="A61" s="107">
        <v>29</v>
      </c>
      <c r="B61" s="58"/>
      <c r="C61" s="58"/>
      <c r="D61" s="76"/>
      <c r="E61" s="60"/>
      <c r="F61" s="60"/>
      <c r="G61" s="60"/>
      <c r="H61" s="76"/>
      <c r="I61" s="61"/>
      <c r="J61" s="61"/>
      <c r="K61" s="61">
        <f t="shared" si="9"/>
        <v>0</v>
      </c>
      <c r="L61" s="61">
        <f t="shared" si="14"/>
        <v>0</v>
      </c>
      <c r="M61" s="61">
        <f t="shared" si="11"/>
        <v>0</v>
      </c>
      <c r="N61" s="61">
        <f t="shared" si="12"/>
        <v>0</v>
      </c>
      <c r="O61" s="61"/>
      <c r="P61" s="98" t="s">
        <v>112</v>
      </c>
      <c r="Q61" s="104"/>
      <c r="R61" s="105"/>
    </row>
    <row r="62" spans="1:18" ht="24.75" customHeight="1" hidden="1">
      <c r="A62" s="107">
        <v>30</v>
      </c>
      <c r="B62" s="58"/>
      <c r="C62" s="58"/>
      <c r="D62" s="76"/>
      <c r="E62" s="60"/>
      <c r="F62" s="60"/>
      <c r="G62" s="60"/>
      <c r="H62" s="76"/>
      <c r="I62" s="61"/>
      <c r="J62" s="61"/>
      <c r="K62" s="61">
        <f t="shared" si="9"/>
        <v>0</v>
      </c>
      <c r="L62" s="61">
        <f t="shared" si="14"/>
        <v>0</v>
      </c>
      <c r="M62" s="61">
        <f t="shared" si="11"/>
        <v>0</v>
      </c>
      <c r="N62" s="61">
        <f t="shared" si="12"/>
        <v>0</v>
      </c>
      <c r="O62" s="61"/>
      <c r="P62" s="98" t="s">
        <v>112</v>
      </c>
      <c r="Q62" s="104"/>
      <c r="R62" s="105"/>
    </row>
    <row r="63" spans="1:18" ht="24.75" customHeight="1" hidden="1">
      <c r="A63" s="107">
        <v>31</v>
      </c>
      <c r="B63" s="58"/>
      <c r="C63" s="58"/>
      <c r="D63" s="76"/>
      <c r="E63" s="60"/>
      <c r="F63" s="60"/>
      <c r="G63" s="60"/>
      <c r="H63" s="76"/>
      <c r="I63" s="61"/>
      <c r="J63" s="61"/>
      <c r="K63" s="61">
        <f t="shared" si="9"/>
        <v>0</v>
      </c>
      <c r="L63" s="61">
        <f t="shared" si="14"/>
        <v>0</v>
      </c>
      <c r="M63" s="61">
        <f t="shared" si="11"/>
        <v>0</v>
      </c>
      <c r="N63" s="61">
        <f t="shared" si="12"/>
        <v>0</v>
      </c>
      <c r="O63" s="61"/>
      <c r="P63" s="98" t="s">
        <v>112</v>
      </c>
      <c r="Q63" s="104"/>
      <c r="R63" s="105"/>
    </row>
    <row r="64" spans="1:18" ht="24.75" customHeight="1" hidden="1">
      <c r="A64" s="107">
        <v>32</v>
      </c>
      <c r="B64" s="58"/>
      <c r="C64" s="58"/>
      <c r="D64" s="76"/>
      <c r="E64" s="60"/>
      <c r="F64" s="60"/>
      <c r="G64" s="60"/>
      <c r="H64" s="76"/>
      <c r="I64" s="61"/>
      <c r="J64" s="61"/>
      <c r="K64" s="61">
        <f t="shared" si="9"/>
        <v>0</v>
      </c>
      <c r="L64" s="61">
        <f t="shared" si="14"/>
        <v>0</v>
      </c>
      <c r="M64" s="61">
        <f t="shared" si="11"/>
        <v>0</v>
      </c>
      <c r="N64" s="61">
        <f t="shared" si="12"/>
        <v>0</v>
      </c>
      <c r="O64" s="61"/>
      <c r="P64" s="98" t="s">
        <v>112</v>
      </c>
      <c r="Q64" s="104"/>
      <c r="R64" s="105"/>
    </row>
    <row r="65" spans="1:18" ht="24.75" customHeight="1" hidden="1">
      <c r="A65" s="107">
        <v>33</v>
      </c>
      <c r="B65" s="58"/>
      <c r="C65" s="58"/>
      <c r="D65" s="76"/>
      <c r="E65" s="60"/>
      <c r="F65" s="60"/>
      <c r="G65" s="60"/>
      <c r="H65" s="76"/>
      <c r="I65" s="61"/>
      <c r="J65" s="61"/>
      <c r="K65" s="61">
        <f t="shared" si="9"/>
        <v>0</v>
      </c>
      <c r="L65" s="61">
        <f t="shared" si="14"/>
        <v>0</v>
      </c>
      <c r="M65" s="61">
        <f t="shared" si="11"/>
        <v>0</v>
      </c>
      <c r="N65" s="61">
        <f t="shared" si="12"/>
        <v>0</v>
      </c>
      <c r="O65" s="61"/>
      <c r="P65" s="98" t="s">
        <v>112</v>
      </c>
      <c r="Q65" s="104"/>
      <c r="R65" s="105"/>
    </row>
    <row r="66" spans="1:18" ht="24.75" customHeight="1" hidden="1">
      <c r="A66" s="107">
        <v>34</v>
      </c>
      <c r="B66" s="58"/>
      <c r="C66" s="58"/>
      <c r="D66" s="76"/>
      <c r="E66" s="60"/>
      <c r="F66" s="60"/>
      <c r="G66" s="60"/>
      <c r="H66" s="76"/>
      <c r="I66" s="61"/>
      <c r="J66" s="61"/>
      <c r="K66" s="61">
        <f t="shared" si="9"/>
        <v>0</v>
      </c>
      <c r="L66" s="61">
        <f t="shared" si="14"/>
        <v>0</v>
      </c>
      <c r="M66" s="61">
        <f t="shared" si="11"/>
        <v>0</v>
      </c>
      <c r="N66" s="61">
        <f t="shared" si="12"/>
        <v>0</v>
      </c>
      <c r="O66" s="61"/>
      <c r="P66" s="98" t="s">
        <v>112</v>
      </c>
      <c r="Q66" s="104"/>
      <c r="R66" s="105"/>
    </row>
    <row r="67" spans="1:18" ht="24.75" customHeight="1" hidden="1">
      <c r="A67" s="107">
        <v>35</v>
      </c>
      <c r="B67" s="58"/>
      <c r="C67" s="58"/>
      <c r="D67" s="76"/>
      <c r="E67" s="60"/>
      <c r="F67" s="60"/>
      <c r="G67" s="60"/>
      <c r="H67" s="76"/>
      <c r="I67" s="61"/>
      <c r="J67" s="61"/>
      <c r="K67" s="61">
        <f t="shared" si="9"/>
        <v>0</v>
      </c>
      <c r="L67" s="61">
        <f t="shared" si="14"/>
        <v>0</v>
      </c>
      <c r="M67" s="61">
        <f t="shared" si="11"/>
        <v>0</v>
      </c>
      <c r="N67" s="61">
        <f t="shared" si="12"/>
        <v>0</v>
      </c>
      <c r="O67" s="61"/>
      <c r="P67" s="98" t="s">
        <v>112</v>
      </c>
      <c r="Q67" s="104"/>
      <c r="R67" s="105"/>
    </row>
    <row r="68" spans="1:18" ht="24.75" customHeight="1" hidden="1">
      <c r="A68" s="107">
        <v>36</v>
      </c>
      <c r="B68" s="58"/>
      <c r="C68" s="58"/>
      <c r="D68" s="76"/>
      <c r="E68" s="60"/>
      <c r="F68" s="60"/>
      <c r="G68" s="60"/>
      <c r="H68" s="76"/>
      <c r="I68" s="61"/>
      <c r="J68" s="61"/>
      <c r="K68" s="61">
        <f t="shared" si="9"/>
        <v>0</v>
      </c>
      <c r="L68" s="61">
        <f t="shared" si="14"/>
        <v>0</v>
      </c>
      <c r="M68" s="61">
        <f t="shared" si="11"/>
        <v>0</v>
      </c>
      <c r="N68" s="61">
        <f t="shared" si="12"/>
        <v>0</v>
      </c>
      <c r="O68" s="61"/>
      <c r="P68" s="98" t="s">
        <v>112</v>
      </c>
      <c r="Q68" s="104"/>
      <c r="R68" s="105"/>
    </row>
    <row r="69" spans="1:18" ht="24.75" customHeight="1" hidden="1">
      <c r="A69" s="107">
        <v>37</v>
      </c>
      <c r="B69" s="58"/>
      <c r="C69" s="58"/>
      <c r="D69" s="76"/>
      <c r="E69" s="60"/>
      <c r="F69" s="60"/>
      <c r="G69" s="60"/>
      <c r="H69" s="76"/>
      <c r="I69" s="61"/>
      <c r="J69" s="61"/>
      <c r="K69" s="61">
        <f t="shared" si="9"/>
        <v>0</v>
      </c>
      <c r="L69" s="61">
        <f t="shared" si="14"/>
        <v>0</v>
      </c>
      <c r="M69" s="61">
        <f t="shared" si="11"/>
        <v>0</v>
      </c>
      <c r="N69" s="61">
        <f t="shared" si="12"/>
        <v>0</v>
      </c>
      <c r="O69" s="61"/>
      <c r="P69" s="98" t="s">
        <v>112</v>
      </c>
      <c r="Q69" s="104"/>
      <c r="R69" s="105"/>
    </row>
    <row r="70" spans="1:18" ht="24.75" customHeight="1" hidden="1">
      <c r="A70" s="107">
        <v>38</v>
      </c>
      <c r="B70" s="58"/>
      <c r="C70" s="58"/>
      <c r="D70" s="76"/>
      <c r="E70" s="60"/>
      <c r="F70" s="60"/>
      <c r="G70" s="60"/>
      <c r="H70" s="76"/>
      <c r="I70" s="61"/>
      <c r="J70" s="61"/>
      <c r="K70" s="61">
        <f t="shared" si="9"/>
        <v>0</v>
      </c>
      <c r="L70" s="61">
        <f t="shared" si="14"/>
        <v>0</v>
      </c>
      <c r="M70" s="61">
        <f t="shared" si="11"/>
        <v>0</v>
      </c>
      <c r="N70" s="61">
        <f t="shared" si="12"/>
        <v>0</v>
      </c>
      <c r="O70" s="61"/>
      <c r="P70" s="98" t="s">
        <v>112</v>
      </c>
      <c r="Q70" s="104"/>
      <c r="R70" s="105"/>
    </row>
    <row r="71" spans="1:18" ht="24.75" customHeight="1" hidden="1">
      <c r="A71" s="107">
        <v>39</v>
      </c>
      <c r="B71" s="58"/>
      <c r="C71" s="58"/>
      <c r="D71" s="76"/>
      <c r="E71" s="60"/>
      <c r="F71" s="60"/>
      <c r="G71" s="60"/>
      <c r="H71" s="76"/>
      <c r="I71" s="61"/>
      <c r="J71" s="61"/>
      <c r="K71" s="61">
        <f t="shared" si="9"/>
        <v>0</v>
      </c>
      <c r="L71" s="61">
        <f t="shared" si="14"/>
        <v>0</v>
      </c>
      <c r="M71" s="61">
        <f t="shared" si="11"/>
        <v>0</v>
      </c>
      <c r="N71" s="61">
        <f t="shared" si="12"/>
        <v>0</v>
      </c>
      <c r="O71" s="61"/>
      <c r="P71" s="98" t="s">
        <v>112</v>
      </c>
      <c r="Q71" s="104"/>
      <c r="R71" s="105"/>
    </row>
    <row r="72" spans="1:18" ht="24.75" customHeight="1" hidden="1">
      <c r="A72" s="107">
        <v>40</v>
      </c>
      <c r="B72" s="58"/>
      <c r="C72" s="58"/>
      <c r="D72" s="76"/>
      <c r="E72" s="60"/>
      <c r="F72" s="60"/>
      <c r="G72" s="60"/>
      <c r="H72" s="76"/>
      <c r="I72" s="61"/>
      <c r="J72" s="61"/>
      <c r="K72" s="61">
        <f t="shared" si="9"/>
        <v>0</v>
      </c>
      <c r="L72" s="61">
        <f t="shared" si="14"/>
        <v>0</v>
      </c>
      <c r="M72" s="61">
        <f t="shared" si="11"/>
        <v>0</v>
      </c>
      <c r="N72" s="61">
        <f t="shared" si="12"/>
        <v>0</v>
      </c>
      <c r="O72" s="61"/>
      <c r="P72" s="98" t="s">
        <v>112</v>
      </c>
      <c r="Q72" s="104"/>
      <c r="R72" s="105"/>
    </row>
    <row r="73" spans="1:18" ht="24.75" customHeight="1" hidden="1">
      <c r="A73" s="107">
        <v>41</v>
      </c>
      <c r="B73" s="58"/>
      <c r="C73" s="58"/>
      <c r="D73" s="76"/>
      <c r="E73" s="60"/>
      <c r="F73" s="60"/>
      <c r="G73" s="60"/>
      <c r="H73" s="76"/>
      <c r="I73" s="61"/>
      <c r="J73" s="61"/>
      <c r="K73" s="61">
        <f t="shared" si="9"/>
        <v>0</v>
      </c>
      <c r="L73" s="61">
        <f t="shared" si="14"/>
        <v>0</v>
      </c>
      <c r="M73" s="61">
        <f t="shared" si="11"/>
        <v>0</v>
      </c>
      <c r="N73" s="61">
        <f t="shared" si="12"/>
        <v>0</v>
      </c>
      <c r="O73" s="61"/>
      <c r="P73" s="98" t="s">
        <v>112</v>
      </c>
      <c r="Q73" s="104"/>
      <c r="R73" s="105"/>
    </row>
    <row r="74" spans="1:18" ht="24.75" customHeight="1" hidden="1">
      <c r="A74" s="107">
        <v>42</v>
      </c>
      <c r="B74" s="58"/>
      <c r="C74" s="58"/>
      <c r="D74" s="76"/>
      <c r="E74" s="60"/>
      <c r="F74" s="60"/>
      <c r="G74" s="60"/>
      <c r="H74" s="76"/>
      <c r="I74" s="61"/>
      <c r="J74" s="61"/>
      <c r="K74" s="61">
        <f t="shared" si="9"/>
        <v>0</v>
      </c>
      <c r="L74" s="61">
        <f t="shared" si="14"/>
        <v>0</v>
      </c>
      <c r="M74" s="61">
        <f t="shared" si="11"/>
        <v>0</v>
      </c>
      <c r="N74" s="61">
        <f t="shared" si="12"/>
        <v>0</v>
      </c>
      <c r="O74" s="61"/>
      <c r="P74" s="98" t="s">
        <v>112</v>
      </c>
      <c r="Q74" s="104"/>
      <c r="R74" s="105"/>
    </row>
    <row r="75" spans="1:18" ht="24.75" customHeight="1" hidden="1">
      <c r="A75" s="107">
        <v>43</v>
      </c>
      <c r="B75" s="58"/>
      <c r="C75" s="58"/>
      <c r="D75" s="76"/>
      <c r="E75" s="60"/>
      <c r="F75" s="60"/>
      <c r="G75" s="60"/>
      <c r="H75" s="76"/>
      <c r="I75" s="61"/>
      <c r="J75" s="61"/>
      <c r="K75" s="61">
        <f t="shared" si="9"/>
        <v>0</v>
      </c>
      <c r="L75" s="61">
        <f t="shared" si="14"/>
        <v>0</v>
      </c>
      <c r="M75" s="61">
        <f t="shared" si="11"/>
        <v>0</v>
      </c>
      <c r="N75" s="61">
        <f t="shared" si="12"/>
        <v>0</v>
      </c>
      <c r="O75" s="61"/>
      <c r="P75" s="98" t="s">
        <v>112</v>
      </c>
      <c r="Q75" s="104"/>
      <c r="R75" s="105"/>
    </row>
    <row r="76" spans="1:18" ht="24.75" customHeight="1" hidden="1">
      <c r="A76" s="107">
        <v>44</v>
      </c>
      <c r="B76" s="58"/>
      <c r="C76" s="58"/>
      <c r="D76" s="76"/>
      <c r="E76" s="60"/>
      <c r="F76" s="60"/>
      <c r="G76" s="60"/>
      <c r="H76" s="76"/>
      <c r="I76" s="61"/>
      <c r="J76" s="61"/>
      <c r="K76" s="61">
        <f t="shared" si="9"/>
        <v>0</v>
      </c>
      <c r="L76" s="61">
        <f t="shared" si="14"/>
        <v>0</v>
      </c>
      <c r="M76" s="61">
        <f t="shared" si="11"/>
        <v>0</v>
      </c>
      <c r="N76" s="61">
        <f t="shared" si="12"/>
        <v>0</v>
      </c>
      <c r="O76" s="61"/>
      <c r="P76" s="98" t="s">
        <v>112</v>
      </c>
      <c r="Q76" s="104"/>
      <c r="R76" s="105"/>
    </row>
    <row r="77" spans="1:18" ht="24.75" customHeight="1" hidden="1">
      <c r="A77" s="107">
        <v>45</v>
      </c>
      <c r="B77" s="58"/>
      <c r="C77" s="58"/>
      <c r="D77" s="76"/>
      <c r="E77" s="60"/>
      <c r="F77" s="60"/>
      <c r="G77" s="60"/>
      <c r="H77" s="76"/>
      <c r="I77" s="61"/>
      <c r="J77" s="61"/>
      <c r="K77" s="61">
        <f t="shared" si="9"/>
        <v>0</v>
      </c>
      <c r="L77" s="61">
        <f t="shared" si="14"/>
        <v>0</v>
      </c>
      <c r="M77" s="61">
        <f t="shared" si="11"/>
        <v>0</v>
      </c>
      <c r="N77" s="61">
        <f t="shared" si="12"/>
        <v>0</v>
      </c>
      <c r="O77" s="61"/>
      <c r="P77" s="98" t="s">
        <v>112</v>
      </c>
      <c r="Q77" s="104"/>
      <c r="R77" s="105"/>
    </row>
    <row r="78" spans="1:18" ht="24.75" customHeight="1" hidden="1">
      <c r="A78" s="107">
        <v>46</v>
      </c>
      <c r="B78" s="58"/>
      <c r="C78" s="58"/>
      <c r="D78" s="76"/>
      <c r="E78" s="60"/>
      <c r="F78" s="60"/>
      <c r="G78" s="60"/>
      <c r="H78" s="76"/>
      <c r="I78" s="61"/>
      <c r="J78" s="61"/>
      <c r="K78" s="61">
        <f t="shared" si="9"/>
        <v>0</v>
      </c>
      <c r="L78" s="61">
        <f t="shared" si="14"/>
        <v>0</v>
      </c>
      <c r="M78" s="61">
        <f t="shared" si="11"/>
        <v>0</v>
      </c>
      <c r="N78" s="61">
        <f t="shared" si="12"/>
        <v>0</v>
      </c>
      <c r="O78" s="61"/>
      <c r="P78" s="98" t="s">
        <v>112</v>
      </c>
      <c r="Q78" s="104"/>
      <c r="R78" s="105"/>
    </row>
    <row r="79" spans="1:18" ht="24.75" customHeight="1" hidden="1">
      <c r="A79" s="107">
        <v>47</v>
      </c>
      <c r="B79" s="58"/>
      <c r="C79" s="58"/>
      <c r="D79" s="76"/>
      <c r="E79" s="60"/>
      <c r="F79" s="60"/>
      <c r="G79" s="60"/>
      <c r="H79" s="76"/>
      <c r="I79" s="61"/>
      <c r="J79" s="61"/>
      <c r="K79" s="61">
        <f t="shared" si="9"/>
        <v>0</v>
      </c>
      <c r="L79" s="61">
        <f t="shared" si="14"/>
        <v>0</v>
      </c>
      <c r="M79" s="61">
        <f t="shared" si="11"/>
        <v>0</v>
      </c>
      <c r="N79" s="61">
        <f t="shared" si="12"/>
        <v>0</v>
      </c>
      <c r="O79" s="61"/>
      <c r="P79" s="98" t="s">
        <v>112</v>
      </c>
      <c r="Q79" s="104"/>
      <c r="R79" s="105"/>
    </row>
    <row r="80" spans="1:18" ht="24.75" customHeight="1" hidden="1">
      <c r="A80" s="107">
        <v>48</v>
      </c>
      <c r="B80" s="58"/>
      <c r="C80" s="58"/>
      <c r="D80" s="76"/>
      <c r="E80" s="60"/>
      <c r="F80" s="60"/>
      <c r="G80" s="60"/>
      <c r="H80" s="76"/>
      <c r="I80" s="61"/>
      <c r="J80" s="61"/>
      <c r="K80" s="61">
        <f t="shared" si="9"/>
        <v>0</v>
      </c>
      <c r="L80" s="61">
        <f t="shared" si="14"/>
        <v>0</v>
      </c>
      <c r="M80" s="61">
        <f t="shared" si="11"/>
        <v>0</v>
      </c>
      <c r="N80" s="61">
        <f t="shared" si="12"/>
        <v>0</v>
      </c>
      <c r="O80" s="61"/>
      <c r="P80" s="98" t="s">
        <v>112</v>
      </c>
      <c r="Q80" s="104"/>
      <c r="R80" s="105"/>
    </row>
    <row r="81" spans="1:18" ht="24.75" customHeight="1" hidden="1">
      <c r="A81" s="107">
        <v>49</v>
      </c>
      <c r="B81" s="58"/>
      <c r="C81" s="58"/>
      <c r="D81" s="76"/>
      <c r="E81" s="60"/>
      <c r="F81" s="60"/>
      <c r="G81" s="60"/>
      <c r="H81" s="76"/>
      <c r="I81" s="61"/>
      <c r="J81" s="61"/>
      <c r="K81" s="61">
        <f t="shared" si="9"/>
        <v>0</v>
      </c>
      <c r="L81" s="61">
        <f t="shared" si="14"/>
        <v>0</v>
      </c>
      <c r="M81" s="61">
        <f t="shared" si="11"/>
        <v>0</v>
      </c>
      <c r="N81" s="61">
        <f t="shared" si="12"/>
        <v>0</v>
      </c>
      <c r="O81" s="61"/>
      <c r="P81" s="98" t="s">
        <v>112</v>
      </c>
      <c r="Q81" s="104"/>
      <c r="R81" s="105"/>
    </row>
    <row r="82" spans="1:18" ht="24.75" customHeight="1" hidden="1">
      <c r="A82" s="107">
        <v>50</v>
      </c>
      <c r="B82" s="58"/>
      <c r="C82" s="58"/>
      <c r="D82" s="76"/>
      <c r="E82" s="60"/>
      <c r="F82" s="60"/>
      <c r="G82" s="60"/>
      <c r="H82" s="76"/>
      <c r="I82" s="61"/>
      <c r="J82" s="61"/>
      <c r="K82" s="61">
        <f t="shared" si="9"/>
        <v>0</v>
      </c>
      <c r="L82" s="61">
        <f t="shared" si="14"/>
        <v>0</v>
      </c>
      <c r="M82" s="61">
        <f t="shared" si="11"/>
        <v>0</v>
      </c>
      <c r="N82" s="61">
        <f t="shared" si="12"/>
        <v>0</v>
      </c>
      <c r="O82" s="61"/>
      <c r="P82" s="98" t="s">
        <v>112</v>
      </c>
      <c r="Q82" s="104"/>
      <c r="R82" s="105"/>
    </row>
    <row r="83" spans="1:18" ht="24.75" customHeight="1" hidden="1">
      <c r="A83" s="107">
        <v>51</v>
      </c>
      <c r="B83" s="58"/>
      <c r="C83" s="58"/>
      <c r="D83" s="76"/>
      <c r="E83" s="60"/>
      <c r="F83" s="60"/>
      <c r="G83" s="60"/>
      <c r="H83" s="76"/>
      <c r="I83" s="61"/>
      <c r="J83" s="61"/>
      <c r="K83" s="61">
        <f aca="true" t="shared" si="15" ref="K83:K93">I83-J83</f>
        <v>0</v>
      </c>
      <c r="L83" s="61">
        <f aca="true" t="shared" si="16" ref="L83:L90">G83*I83</f>
        <v>0</v>
      </c>
      <c r="M83" s="61">
        <f aca="true" t="shared" si="17" ref="M83:M93">G83*J83</f>
        <v>0</v>
      </c>
      <c r="N83" s="61">
        <f aca="true" t="shared" si="18" ref="N83:N93">L83-M83</f>
        <v>0</v>
      </c>
      <c r="O83" s="61"/>
      <c r="P83" s="98" t="s">
        <v>112</v>
      </c>
      <c r="Q83" s="104"/>
      <c r="R83" s="105"/>
    </row>
    <row r="84" spans="1:18" ht="24.75" customHeight="1" hidden="1">
      <c r="A84" s="107">
        <v>52</v>
      </c>
      <c r="B84" s="58"/>
      <c r="C84" s="58"/>
      <c r="D84" s="76"/>
      <c r="E84" s="60"/>
      <c r="F84" s="60"/>
      <c r="G84" s="60"/>
      <c r="H84" s="76"/>
      <c r="I84" s="61"/>
      <c r="J84" s="61"/>
      <c r="K84" s="61">
        <f t="shared" si="15"/>
        <v>0</v>
      </c>
      <c r="L84" s="61">
        <f t="shared" si="16"/>
        <v>0</v>
      </c>
      <c r="M84" s="61">
        <f t="shared" si="17"/>
        <v>0</v>
      </c>
      <c r="N84" s="61">
        <f t="shared" si="18"/>
        <v>0</v>
      </c>
      <c r="O84" s="61"/>
      <c r="P84" s="98" t="s">
        <v>112</v>
      </c>
      <c r="Q84" s="104"/>
      <c r="R84" s="105"/>
    </row>
    <row r="85" spans="1:18" ht="24.75" customHeight="1" hidden="1">
      <c r="A85" s="107">
        <v>53</v>
      </c>
      <c r="B85" s="58"/>
      <c r="C85" s="58"/>
      <c r="D85" s="76"/>
      <c r="E85" s="60"/>
      <c r="F85" s="60"/>
      <c r="G85" s="60"/>
      <c r="H85" s="76"/>
      <c r="I85" s="61"/>
      <c r="J85" s="61"/>
      <c r="K85" s="61">
        <f t="shared" si="15"/>
        <v>0</v>
      </c>
      <c r="L85" s="61">
        <f t="shared" si="16"/>
        <v>0</v>
      </c>
      <c r="M85" s="61">
        <f t="shared" si="17"/>
        <v>0</v>
      </c>
      <c r="N85" s="61">
        <f t="shared" si="18"/>
        <v>0</v>
      </c>
      <c r="O85" s="61"/>
      <c r="P85" s="98" t="s">
        <v>112</v>
      </c>
      <c r="Q85" s="104"/>
      <c r="R85" s="105"/>
    </row>
    <row r="86" spans="1:18" ht="24.75" customHeight="1" hidden="1">
      <c r="A86" s="107">
        <v>54</v>
      </c>
      <c r="B86" s="58"/>
      <c r="C86" s="58"/>
      <c r="D86" s="76"/>
      <c r="E86" s="60"/>
      <c r="F86" s="60"/>
      <c r="G86" s="60"/>
      <c r="H86" s="76"/>
      <c r="I86" s="61"/>
      <c r="J86" s="61"/>
      <c r="K86" s="61">
        <f t="shared" si="15"/>
        <v>0</v>
      </c>
      <c r="L86" s="61">
        <f t="shared" si="16"/>
        <v>0</v>
      </c>
      <c r="M86" s="61">
        <f t="shared" si="17"/>
        <v>0</v>
      </c>
      <c r="N86" s="61">
        <f t="shared" si="18"/>
        <v>0</v>
      </c>
      <c r="O86" s="61"/>
      <c r="P86" s="98" t="s">
        <v>112</v>
      </c>
      <c r="Q86" s="104"/>
      <c r="R86" s="105"/>
    </row>
    <row r="87" spans="1:18" ht="24.75" customHeight="1" hidden="1">
      <c r="A87" s="107">
        <v>55</v>
      </c>
      <c r="B87" s="58"/>
      <c r="C87" s="58"/>
      <c r="D87" s="76"/>
      <c r="E87" s="60"/>
      <c r="F87" s="60"/>
      <c r="G87" s="60"/>
      <c r="H87" s="76"/>
      <c r="I87" s="61"/>
      <c r="J87" s="61"/>
      <c r="K87" s="61">
        <f t="shared" si="15"/>
        <v>0</v>
      </c>
      <c r="L87" s="61">
        <f t="shared" si="16"/>
        <v>0</v>
      </c>
      <c r="M87" s="61">
        <f t="shared" si="17"/>
        <v>0</v>
      </c>
      <c r="N87" s="61">
        <f t="shared" si="18"/>
        <v>0</v>
      </c>
      <c r="O87" s="61"/>
      <c r="P87" s="98" t="s">
        <v>112</v>
      </c>
      <c r="Q87" s="104"/>
      <c r="R87" s="105"/>
    </row>
    <row r="88" spans="1:18" ht="24.75" customHeight="1" hidden="1">
      <c r="A88" s="107">
        <v>56</v>
      </c>
      <c r="B88" s="58"/>
      <c r="C88" s="58"/>
      <c r="D88" s="76"/>
      <c r="E88" s="60"/>
      <c r="F88" s="60"/>
      <c r="G88" s="60"/>
      <c r="H88" s="76"/>
      <c r="I88" s="61"/>
      <c r="J88" s="61"/>
      <c r="K88" s="61">
        <f t="shared" si="15"/>
        <v>0</v>
      </c>
      <c r="L88" s="61">
        <f t="shared" si="16"/>
        <v>0</v>
      </c>
      <c r="M88" s="61">
        <f t="shared" si="17"/>
        <v>0</v>
      </c>
      <c r="N88" s="61">
        <f t="shared" si="18"/>
        <v>0</v>
      </c>
      <c r="O88" s="61"/>
      <c r="P88" s="98" t="s">
        <v>112</v>
      </c>
      <c r="Q88" s="104"/>
      <c r="R88" s="105"/>
    </row>
    <row r="89" spans="1:18" ht="24.75" customHeight="1" hidden="1">
      <c r="A89" s="107">
        <v>57</v>
      </c>
      <c r="B89" s="58"/>
      <c r="C89" s="58"/>
      <c r="D89" s="76"/>
      <c r="E89" s="60"/>
      <c r="F89" s="60"/>
      <c r="G89" s="60"/>
      <c r="H89" s="76"/>
      <c r="I89" s="61"/>
      <c r="J89" s="61"/>
      <c r="K89" s="61">
        <f t="shared" si="15"/>
        <v>0</v>
      </c>
      <c r="L89" s="61">
        <f t="shared" si="16"/>
        <v>0</v>
      </c>
      <c r="M89" s="61">
        <f t="shared" si="17"/>
        <v>0</v>
      </c>
      <c r="N89" s="61">
        <f t="shared" si="18"/>
        <v>0</v>
      </c>
      <c r="O89" s="61"/>
      <c r="P89" s="98" t="s">
        <v>112</v>
      </c>
      <c r="Q89" s="104"/>
      <c r="R89" s="105"/>
    </row>
    <row r="90" spans="1:18" ht="24.75" customHeight="1" hidden="1">
      <c r="A90" s="107">
        <v>58</v>
      </c>
      <c r="B90" s="58"/>
      <c r="C90" s="58"/>
      <c r="D90" s="76"/>
      <c r="E90" s="60"/>
      <c r="F90" s="60"/>
      <c r="G90" s="60"/>
      <c r="H90" s="76"/>
      <c r="I90" s="61"/>
      <c r="J90" s="61"/>
      <c r="K90" s="61">
        <f t="shared" si="15"/>
        <v>0</v>
      </c>
      <c r="L90" s="61">
        <f t="shared" si="16"/>
        <v>0</v>
      </c>
      <c r="M90" s="61">
        <f t="shared" si="17"/>
        <v>0</v>
      </c>
      <c r="N90" s="61">
        <f t="shared" si="18"/>
        <v>0</v>
      </c>
      <c r="O90" s="61"/>
      <c r="P90" s="98" t="s">
        <v>112</v>
      </c>
      <c r="Q90" s="104"/>
      <c r="R90" s="105"/>
    </row>
    <row r="91" spans="1:18" ht="24.75" customHeight="1" hidden="1">
      <c r="A91" s="107">
        <v>59</v>
      </c>
      <c r="B91" s="58"/>
      <c r="C91" s="58"/>
      <c r="D91" s="76"/>
      <c r="E91" s="60"/>
      <c r="F91" s="60"/>
      <c r="G91" s="60"/>
      <c r="H91" s="76"/>
      <c r="I91" s="61"/>
      <c r="J91" s="61"/>
      <c r="K91" s="61">
        <f t="shared" si="15"/>
        <v>0</v>
      </c>
      <c r="L91" s="61">
        <f>G91*I91</f>
        <v>0</v>
      </c>
      <c r="M91" s="61">
        <f t="shared" si="17"/>
        <v>0</v>
      </c>
      <c r="N91" s="61">
        <f t="shared" si="18"/>
        <v>0</v>
      </c>
      <c r="O91" s="61"/>
      <c r="P91" s="98" t="s">
        <v>112</v>
      </c>
      <c r="Q91" s="104"/>
      <c r="R91" s="105"/>
    </row>
    <row r="92" spans="1:18" ht="24.75" customHeight="1" hidden="1">
      <c r="A92" s="107">
        <v>60</v>
      </c>
      <c r="B92" s="58"/>
      <c r="C92" s="58"/>
      <c r="D92" s="76"/>
      <c r="E92" s="60"/>
      <c r="F92" s="60"/>
      <c r="G92" s="60"/>
      <c r="H92" s="76"/>
      <c r="I92" s="61"/>
      <c r="J92" s="61"/>
      <c r="K92" s="61">
        <f t="shared" si="15"/>
        <v>0</v>
      </c>
      <c r="L92" s="61">
        <f>G92*I92</f>
        <v>0</v>
      </c>
      <c r="M92" s="61">
        <f t="shared" si="17"/>
        <v>0</v>
      </c>
      <c r="N92" s="61">
        <f t="shared" si="18"/>
        <v>0</v>
      </c>
      <c r="O92" s="61"/>
      <c r="P92" s="98" t="s">
        <v>112</v>
      </c>
      <c r="Q92" s="104"/>
      <c r="R92" s="105"/>
    </row>
    <row r="93" spans="1:18" ht="24.75" customHeight="1" hidden="1" thickBot="1">
      <c r="A93" s="107">
        <v>61</v>
      </c>
      <c r="B93" s="58"/>
      <c r="C93" s="58"/>
      <c r="D93" s="76"/>
      <c r="E93" s="60"/>
      <c r="F93" s="60"/>
      <c r="G93" s="60"/>
      <c r="H93" s="76"/>
      <c r="I93" s="61"/>
      <c r="J93" s="61"/>
      <c r="K93" s="61">
        <f t="shared" si="15"/>
        <v>0</v>
      </c>
      <c r="L93" s="61">
        <f>G93*I93</f>
        <v>0</v>
      </c>
      <c r="M93" s="61">
        <f t="shared" si="17"/>
        <v>0</v>
      </c>
      <c r="N93" s="61">
        <f t="shared" si="18"/>
        <v>0</v>
      </c>
      <c r="O93" s="61"/>
      <c r="P93" s="98" t="s">
        <v>112</v>
      </c>
      <c r="Q93" s="104"/>
      <c r="R93" s="105"/>
    </row>
    <row r="94" spans="1:18" ht="24.75" customHeight="1" hidden="1" thickBot="1">
      <c r="A94" s="129" t="s">
        <v>67</v>
      </c>
      <c r="B94" s="130"/>
      <c r="C94" s="130"/>
      <c r="D94" s="130"/>
      <c r="E94" s="130"/>
      <c r="F94" s="130"/>
      <c r="G94" s="131"/>
      <c r="H94" s="95"/>
      <c r="I94" s="96">
        <f aca="true" t="shared" si="19" ref="I94:N94">SUM(I33:I93)</f>
        <v>0</v>
      </c>
      <c r="J94" s="96">
        <f t="shared" si="19"/>
        <v>0</v>
      </c>
      <c r="K94" s="96">
        <f t="shared" si="19"/>
        <v>0</v>
      </c>
      <c r="L94" s="96">
        <f t="shared" si="19"/>
        <v>0</v>
      </c>
      <c r="M94" s="96">
        <f t="shared" si="19"/>
        <v>0</v>
      </c>
      <c r="N94" s="96">
        <f t="shared" si="19"/>
        <v>0</v>
      </c>
      <c r="O94" s="135"/>
      <c r="P94" s="136"/>
      <c r="Q94" s="136"/>
      <c r="R94" s="137"/>
    </row>
    <row r="95" spans="1:18" ht="19.5" customHeight="1" hidden="1" thickBot="1">
      <c r="A95" s="173" t="s">
        <v>73</v>
      </c>
      <c r="B95" s="174"/>
      <c r="C95" s="174"/>
      <c r="D95" s="174"/>
      <c r="E95" s="174"/>
      <c r="F95" s="174"/>
      <c r="G95" s="174"/>
      <c r="H95" s="174"/>
      <c r="I95" s="174"/>
      <c r="J95" s="174"/>
      <c r="K95" s="174"/>
      <c r="L95" s="174"/>
      <c r="M95" s="174"/>
      <c r="N95" s="174"/>
      <c r="O95" s="174"/>
      <c r="P95" s="174"/>
      <c r="Q95" s="174"/>
      <c r="R95" s="189"/>
    </row>
    <row r="96" spans="1:18" ht="22.5" hidden="1">
      <c r="A96" s="107">
        <v>1</v>
      </c>
      <c r="B96" s="54"/>
      <c r="C96" s="54"/>
      <c r="D96" s="74"/>
      <c r="E96" s="56"/>
      <c r="F96" s="56"/>
      <c r="G96" s="55"/>
      <c r="H96" s="74"/>
      <c r="I96" s="57"/>
      <c r="J96" s="57"/>
      <c r="K96" s="57">
        <f>I96-J96</f>
        <v>0</v>
      </c>
      <c r="L96" s="57">
        <f aca="true" t="shared" si="20" ref="L96:N98">I96</f>
        <v>0</v>
      </c>
      <c r="M96" s="57">
        <f t="shared" si="20"/>
        <v>0</v>
      </c>
      <c r="N96" s="57">
        <f t="shared" si="20"/>
        <v>0</v>
      </c>
      <c r="O96" s="57"/>
      <c r="P96" s="74" t="s">
        <v>112</v>
      </c>
      <c r="Q96" s="110"/>
      <c r="R96" s="111"/>
    </row>
    <row r="97" spans="1:18" ht="22.5" hidden="1">
      <c r="A97" s="108">
        <v>2</v>
      </c>
      <c r="B97" s="58"/>
      <c r="C97" s="58"/>
      <c r="D97" s="76"/>
      <c r="E97" s="60"/>
      <c r="F97" s="60"/>
      <c r="G97" s="59"/>
      <c r="H97" s="76"/>
      <c r="I97" s="61"/>
      <c r="J97" s="61"/>
      <c r="K97" s="57">
        <f>I97-J97</f>
        <v>0</v>
      </c>
      <c r="L97" s="57">
        <f t="shared" si="20"/>
        <v>0</v>
      </c>
      <c r="M97" s="57">
        <f t="shared" si="20"/>
        <v>0</v>
      </c>
      <c r="N97" s="57">
        <f t="shared" si="20"/>
        <v>0</v>
      </c>
      <c r="O97" s="57"/>
      <c r="P97" s="74" t="s">
        <v>112</v>
      </c>
      <c r="Q97" s="104"/>
      <c r="R97" s="105"/>
    </row>
    <row r="98" spans="1:18" ht="23.25" hidden="1" thickBot="1">
      <c r="A98" s="108">
        <v>3</v>
      </c>
      <c r="B98" s="58"/>
      <c r="C98" s="58"/>
      <c r="D98" s="76"/>
      <c r="E98" s="60"/>
      <c r="F98" s="60"/>
      <c r="G98" s="59"/>
      <c r="H98" s="76"/>
      <c r="I98" s="61"/>
      <c r="J98" s="61"/>
      <c r="K98" s="57">
        <f>I98-J98</f>
        <v>0</v>
      </c>
      <c r="L98" s="57">
        <f t="shared" si="20"/>
        <v>0</v>
      </c>
      <c r="M98" s="57">
        <f t="shared" si="20"/>
        <v>0</v>
      </c>
      <c r="N98" s="57">
        <f t="shared" si="20"/>
        <v>0</v>
      </c>
      <c r="O98" s="57"/>
      <c r="P98" s="74" t="s">
        <v>112</v>
      </c>
      <c r="Q98" s="112"/>
      <c r="R98" s="113"/>
    </row>
    <row r="99" spans="1:18" ht="24.75" customHeight="1" hidden="1" thickBot="1">
      <c r="A99" s="129" t="s">
        <v>67</v>
      </c>
      <c r="B99" s="130"/>
      <c r="C99" s="130"/>
      <c r="D99" s="130"/>
      <c r="E99" s="130"/>
      <c r="F99" s="130"/>
      <c r="G99" s="131"/>
      <c r="H99" s="95"/>
      <c r="I99" s="96">
        <f aca="true" t="shared" si="21" ref="I99:N99">SUM(I96:I98)</f>
        <v>0</v>
      </c>
      <c r="J99" s="96">
        <f t="shared" si="21"/>
        <v>0</v>
      </c>
      <c r="K99" s="96">
        <f t="shared" si="21"/>
        <v>0</v>
      </c>
      <c r="L99" s="96">
        <f t="shared" si="21"/>
        <v>0</v>
      </c>
      <c r="M99" s="96">
        <f t="shared" si="21"/>
        <v>0</v>
      </c>
      <c r="N99" s="96">
        <f t="shared" si="21"/>
        <v>0</v>
      </c>
      <c r="O99" s="135"/>
      <c r="P99" s="136"/>
      <c r="Q99" s="136"/>
      <c r="R99" s="137"/>
    </row>
    <row r="100" spans="1:18" s="114" customFormat="1" ht="34.5" customHeight="1" thickBot="1">
      <c r="A100" s="183" t="s">
        <v>75</v>
      </c>
      <c r="B100" s="184" t="s">
        <v>6</v>
      </c>
      <c r="C100" s="184"/>
      <c r="D100" s="184"/>
      <c r="E100" s="184"/>
      <c r="F100" s="184"/>
      <c r="G100" s="185"/>
      <c r="H100" s="51"/>
      <c r="I100" s="52">
        <f aca="true" t="shared" si="22" ref="I100:N100">I31+I94+I99</f>
        <v>114860</v>
      </c>
      <c r="J100" s="52">
        <f t="shared" si="22"/>
        <v>114860</v>
      </c>
      <c r="K100" s="52">
        <f t="shared" si="22"/>
        <v>0</v>
      </c>
      <c r="L100" s="52">
        <f t="shared" si="22"/>
        <v>139860</v>
      </c>
      <c r="M100" s="52">
        <f t="shared" si="22"/>
        <v>139860</v>
      </c>
      <c r="N100" s="52">
        <f t="shared" si="22"/>
        <v>0</v>
      </c>
      <c r="O100" s="186"/>
      <c r="P100" s="187"/>
      <c r="Q100" s="187"/>
      <c r="R100" s="188"/>
    </row>
    <row r="101" spans="2:16" ht="12.75">
      <c r="B101" s="33"/>
      <c r="C101" s="33"/>
      <c r="D101" s="14"/>
      <c r="E101" s="34"/>
      <c r="F101" s="34"/>
      <c r="G101" s="34"/>
      <c r="H101" s="14"/>
      <c r="I101" s="36"/>
      <c r="J101" s="36"/>
      <c r="K101" s="36"/>
      <c r="L101" s="36"/>
      <c r="M101" s="36"/>
      <c r="N101" s="36"/>
      <c r="O101" s="36"/>
      <c r="P101" s="14"/>
    </row>
    <row r="102" spans="2:16" ht="12.75">
      <c r="B102" s="33"/>
      <c r="C102" s="33"/>
      <c r="D102" s="14"/>
      <c r="E102" s="34"/>
      <c r="F102" s="34"/>
      <c r="G102" s="34"/>
      <c r="H102" s="14"/>
      <c r="I102" s="36"/>
      <c r="J102" s="36"/>
      <c r="K102" s="36"/>
      <c r="L102" s="36"/>
      <c r="M102" s="36"/>
      <c r="N102" s="36"/>
      <c r="O102" s="36"/>
      <c r="P102" s="14"/>
    </row>
    <row r="103" spans="2:16" ht="12.75">
      <c r="B103" s="33"/>
      <c r="C103" s="33"/>
      <c r="D103" s="14"/>
      <c r="E103" s="34"/>
      <c r="F103" s="34"/>
      <c r="G103" s="34"/>
      <c r="H103" s="14"/>
      <c r="I103" s="36"/>
      <c r="J103" s="36"/>
      <c r="K103" s="36"/>
      <c r="L103" s="36"/>
      <c r="M103" s="36"/>
      <c r="N103" s="36"/>
      <c r="O103" s="36"/>
      <c r="P103" s="14"/>
    </row>
    <row r="104" spans="2:16" ht="12.75">
      <c r="B104" s="33"/>
      <c r="C104" s="33"/>
      <c r="D104" s="14"/>
      <c r="E104" s="34"/>
      <c r="F104" s="34"/>
      <c r="G104" s="34"/>
      <c r="H104" s="14"/>
      <c r="I104" s="36"/>
      <c r="J104" s="36"/>
      <c r="K104" s="36"/>
      <c r="L104" s="36"/>
      <c r="M104" s="36"/>
      <c r="N104" s="36"/>
      <c r="O104" s="36"/>
      <c r="P104" s="14"/>
    </row>
    <row r="105" spans="2:16" ht="12.75">
      <c r="B105" s="33"/>
      <c r="C105" s="33"/>
      <c r="D105" s="14"/>
      <c r="E105" s="34"/>
      <c r="F105" s="34"/>
      <c r="G105" s="34"/>
      <c r="H105" s="14"/>
      <c r="I105" s="36"/>
      <c r="J105" s="36"/>
      <c r="K105" s="36"/>
      <c r="L105" s="36"/>
      <c r="M105" s="36"/>
      <c r="N105" s="36"/>
      <c r="O105" s="36"/>
      <c r="P105" s="14"/>
    </row>
    <row r="106" spans="2:16" ht="12.75">
      <c r="B106" s="33"/>
      <c r="C106" s="33"/>
      <c r="D106" s="14"/>
      <c r="E106" s="34"/>
      <c r="F106" s="34"/>
      <c r="G106" s="34"/>
      <c r="H106" s="15"/>
      <c r="I106" s="36"/>
      <c r="J106" s="36"/>
      <c r="K106" s="36"/>
      <c r="L106" s="36"/>
      <c r="M106" s="36"/>
      <c r="N106" s="36"/>
      <c r="O106" s="36"/>
      <c r="P106" s="14"/>
    </row>
    <row r="107" spans="2:16" ht="12.75">
      <c r="B107" s="33"/>
      <c r="C107" s="33"/>
      <c r="D107" s="14"/>
      <c r="E107" s="34"/>
      <c r="F107" s="34"/>
      <c r="G107" s="34"/>
      <c r="H107" s="14"/>
      <c r="I107" s="36"/>
      <c r="J107" s="36"/>
      <c r="K107" s="36"/>
      <c r="L107" s="36"/>
      <c r="M107" s="36"/>
      <c r="N107" s="36"/>
      <c r="O107" s="36"/>
      <c r="P107" s="14"/>
    </row>
    <row r="108" spans="2:16" ht="12.75">
      <c r="B108" s="33"/>
      <c r="C108" s="33"/>
      <c r="D108" s="14"/>
      <c r="E108" s="34"/>
      <c r="F108" s="34"/>
      <c r="G108" s="34"/>
      <c r="H108" s="14"/>
      <c r="I108" s="36"/>
      <c r="J108" s="36"/>
      <c r="K108" s="36"/>
      <c r="L108" s="36"/>
      <c r="M108" s="36"/>
      <c r="N108" s="36"/>
      <c r="O108" s="36"/>
      <c r="P108" s="14"/>
    </row>
    <row r="109" spans="2:16" ht="12.75">
      <c r="B109" s="33"/>
      <c r="C109" s="33"/>
      <c r="D109" s="14"/>
      <c r="E109" s="34"/>
      <c r="F109" s="34"/>
      <c r="G109" s="34"/>
      <c r="H109" s="14"/>
      <c r="I109" s="36"/>
      <c r="J109" s="36"/>
      <c r="K109" s="36"/>
      <c r="L109" s="36"/>
      <c r="M109" s="36"/>
      <c r="N109" s="36"/>
      <c r="O109" s="36"/>
      <c r="P109" s="14"/>
    </row>
    <row r="110" spans="2:16" ht="12.75">
      <c r="B110" s="33"/>
      <c r="C110" s="33"/>
      <c r="D110" s="14"/>
      <c r="E110" s="34"/>
      <c r="F110" s="34"/>
      <c r="G110" s="34"/>
      <c r="H110" s="14"/>
      <c r="I110" s="36"/>
      <c r="J110" s="36"/>
      <c r="K110" s="36"/>
      <c r="L110" s="36"/>
      <c r="M110" s="36"/>
      <c r="N110" s="36"/>
      <c r="O110" s="36"/>
      <c r="P110" s="14"/>
    </row>
    <row r="111" spans="2:16" ht="12.75">
      <c r="B111" s="33"/>
      <c r="C111" s="33"/>
      <c r="D111" s="14"/>
      <c r="E111" s="34"/>
      <c r="F111" s="34"/>
      <c r="G111" s="34"/>
      <c r="H111" s="14"/>
      <c r="I111" s="36"/>
      <c r="J111" s="36"/>
      <c r="K111" s="36"/>
      <c r="L111" s="36"/>
      <c r="M111" s="36"/>
      <c r="N111" s="36"/>
      <c r="O111" s="36"/>
      <c r="P111" s="14"/>
    </row>
    <row r="112" spans="2:16" ht="12.75">
      <c r="B112" s="33"/>
      <c r="C112" s="33"/>
      <c r="D112" s="14"/>
      <c r="E112" s="34"/>
      <c r="F112" s="34"/>
      <c r="G112" s="34"/>
      <c r="H112" s="14"/>
      <c r="I112" s="36"/>
      <c r="J112" s="36"/>
      <c r="K112" s="36"/>
      <c r="L112" s="36"/>
      <c r="M112" s="36"/>
      <c r="N112" s="36"/>
      <c r="O112" s="36"/>
      <c r="P112" s="14"/>
    </row>
    <row r="113" spans="2:16" ht="12.75">
      <c r="B113" s="33"/>
      <c r="C113" s="33"/>
      <c r="D113" s="14"/>
      <c r="E113" s="34"/>
      <c r="F113" s="34"/>
      <c r="G113" s="34"/>
      <c r="H113" s="14"/>
      <c r="I113" s="36"/>
      <c r="J113" s="36"/>
      <c r="K113" s="36"/>
      <c r="L113" s="36"/>
      <c r="M113" s="36"/>
      <c r="N113" s="36"/>
      <c r="O113" s="36"/>
      <c r="P113" s="14"/>
    </row>
    <row r="114" spans="2:16" ht="12.75">
      <c r="B114" s="33"/>
      <c r="C114" s="33"/>
      <c r="D114" s="14"/>
      <c r="E114" s="34"/>
      <c r="F114" s="34"/>
      <c r="G114" s="34"/>
      <c r="H114" s="14"/>
      <c r="I114" s="36"/>
      <c r="J114" s="36"/>
      <c r="K114" s="36"/>
      <c r="L114" s="36"/>
      <c r="M114" s="36"/>
      <c r="N114" s="36"/>
      <c r="O114" s="36"/>
      <c r="P114" s="14"/>
    </row>
    <row r="115" spans="2:16" ht="12.75">
      <c r="B115" s="33"/>
      <c r="C115" s="33"/>
      <c r="D115" s="14"/>
      <c r="E115" s="34"/>
      <c r="F115" s="34"/>
      <c r="G115" s="34"/>
      <c r="H115" s="14"/>
      <c r="I115" s="36"/>
      <c r="J115" s="36"/>
      <c r="K115" s="36"/>
      <c r="L115" s="36"/>
      <c r="M115" s="36"/>
      <c r="N115" s="36"/>
      <c r="O115" s="36"/>
      <c r="P115" s="14"/>
    </row>
    <row r="116" spans="2:16" ht="12.75">
      <c r="B116" s="33"/>
      <c r="C116" s="33"/>
      <c r="D116" s="14"/>
      <c r="E116" s="34"/>
      <c r="F116" s="34"/>
      <c r="G116" s="34"/>
      <c r="H116" s="14"/>
      <c r="I116" s="36"/>
      <c r="J116" s="36"/>
      <c r="K116" s="36"/>
      <c r="L116" s="36"/>
      <c r="M116" s="36"/>
      <c r="N116" s="36"/>
      <c r="O116" s="36"/>
      <c r="P116" s="14"/>
    </row>
    <row r="117" spans="2:16" ht="12.75">
      <c r="B117" s="33"/>
      <c r="C117" s="33"/>
      <c r="D117" s="14"/>
      <c r="E117" s="34"/>
      <c r="F117" s="34"/>
      <c r="G117" s="34"/>
      <c r="H117" s="14"/>
      <c r="I117" s="36"/>
      <c r="J117" s="36"/>
      <c r="K117" s="36"/>
      <c r="L117" s="36"/>
      <c r="M117" s="36"/>
      <c r="N117" s="36"/>
      <c r="O117" s="36"/>
      <c r="P117" s="14"/>
    </row>
    <row r="118" spans="2:16" ht="12.75">
      <c r="B118" s="33"/>
      <c r="C118" s="33"/>
      <c r="D118" s="14"/>
      <c r="E118" s="34"/>
      <c r="F118" s="34"/>
      <c r="G118" s="34"/>
      <c r="H118" s="14"/>
      <c r="I118" s="36"/>
      <c r="J118" s="36"/>
      <c r="K118" s="36"/>
      <c r="L118" s="36"/>
      <c r="M118" s="36"/>
      <c r="N118" s="36"/>
      <c r="O118" s="36"/>
      <c r="P118" s="14"/>
    </row>
    <row r="119" spans="2:16" ht="12.75">
      <c r="B119" s="33"/>
      <c r="C119" s="33"/>
      <c r="D119" s="14"/>
      <c r="E119" s="34"/>
      <c r="F119" s="34"/>
      <c r="G119" s="34"/>
      <c r="H119" s="14"/>
      <c r="I119" s="36"/>
      <c r="J119" s="36"/>
      <c r="K119" s="36"/>
      <c r="L119" s="36"/>
      <c r="M119" s="36"/>
      <c r="N119" s="36"/>
      <c r="O119" s="36"/>
      <c r="P119" s="14"/>
    </row>
    <row r="120" spans="2:16" ht="12.75">
      <c r="B120" s="33"/>
      <c r="C120" s="33"/>
      <c r="D120" s="14"/>
      <c r="E120" s="34"/>
      <c r="F120" s="34"/>
      <c r="G120" s="34"/>
      <c r="H120" s="14"/>
      <c r="I120" s="36"/>
      <c r="J120" s="36"/>
      <c r="K120" s="36"/>
      <c r="L120" s="36"/>
      <c r="M120" s="36"/>
      <c r="N120" s="36"/>
      <c r="O120" s="36"/>
      <c r="P120" s="14"/>
    </row>
    <row r="121" spans="2:16" ht="12.75">
      <c r="B121" s="33"/>
      <c r="C121" s="33"/>
      <c r="D121" s="14"/>
      <c r="E121" s="34"/>
      <c r="F121" s="34"/>
      <c r="G121" s="34"/>
      <c r="H121" s="14"/>
      <c r="I121" s="36"/>
      <c r="J121" s="36"/>
      <c r="K121" s="36"/>
      <c r="L121" s="36"/>
      <c r="M121" s="36"/>
      <c r="N121" s="36"/>
      <c r="O121" s="36"/>
      <c r="P121" s="14"/>
    </row>
    <row r="122" spans="2:16" ht="12.75">
      <c r="B122" s="33"/>
      <c r="C122" s="33"/>
      <c r="D122" s="14"/>
      <c r="E122" s="34"/>
      <c r="F122" s="34"/>
      <c r="G122" s="34"/>
      <c r="H122" s="14"/>
      <c r="I122" s="36"/>
      <c r="J122" s="36"/>
      <c r="K122" s="36"/>
      <c r="L122" s="36"/>
      <c r="M122" s="36"/>
      <c r="N122" s="36"/>
      <c r="O122" s="36"/>
      <c r="P122" s="14"/>
    </row>
    <row r="123" spans="2:16" ht="12.75">
      <c r="B123" s="33"/>
      <c r="C123" s="33"/>
      <c r="D123" s="14"/>
      <c r="E123" s="34"/>
      <c r="F123" s="34"/>
      <c r="G123" s="34"/>
      <c r="H123" s="14"/>
      <c r="I123" s="36"/>
      <c r="J123" s="36"/>
      <c r="K123" s="36"/>
      <c r="L123" s="36"/>
      <c r="M123" s="36"/>
      <c r="N123" s="36"/>
      <c r="O123" s="36"/>
      <c r="P123" s="14"/>
    </row>
  </sheetData>
  <sheetProtection selectLockedCells="1" selectUnlockedCells="1"/>
  <mergeCells count="31">
    <mergeCell ref="A100:G100"/>
    <mergeCell ref="A94:G94"/>
    <mergeCell ref="O100:R100"/>
    <mergeCell ref="A95:R95"/>
    <mergeCell ref="A32:R32"/>
    <mergeCell ref="R5:R6"/>
    <mergeCell ref="A99:G99"/>
    <mergeCell ref="C5:C6"/>
    <mergeCell ref="F5:F6"/>
    <mergeCell ref="Q5:Q6"/>
    <mergeCell ref="O94:R94"/>
    <mergeCell ref="K5:K6"/>
    <mergeCell ref="O99:R99"/>
    <mergeCell ref="A31:G31"/>
    <mergeCell ref="O31:R31"/>
    <mergeCell ref="J5:J6"/>
    <mergeCell ref="M5:M6"/>
    <mergeCell ref="G5:G6"/>
    <mergeCell ref="H5:H6"/>
    <mergeCell ref="I5:I6"/>
    <mergeCell ref="D5:D6"/>
    <mergeCell ref="O5:O6"/>
    <mergeCell ref="A8:R8"/>
    <mergeCell ref="A2:R2"/>
    <mergeCell ref="A4:R4"/>
    <mergeCell ref="L5:L6"/>
    <mergeCell ref="N5:N6"/>
    <mergeCell ref="P5:P6"/>
    <mergeCell ref="A5:A6"/>
    <mergeCell ref="B5:B6"/>
    <mergeCell ref="E5:E6"/>
  </mergeCells>
  <printOptions horizontalCentered="1"/>
  <pageMargins left="0" right="0" top="0" bottom="0" header="0" footer="0"/>
  <pageSetup horizontalDpi="300" verticalDpi="3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V23"/>
  <sheetViews>
    <sheetView zoomScalePageLayoutView="0" workbookViewId="0" topLeftCell="A1">
      <selection activeCell="J1" sqref="J1"/>
    </sheetView>
  </sheetViews>
  <sheetFormatPr defaultColWidth="11.57421875" defaultRowHeight="12.75"/>
  <cols>
    <col min="1" max="1" width="4.421875" style="0" customWidth="1"/>
    <col min="2" max="2" width="8.7109375" style="0" customWidth="1"/>
    <col min="3" max="3" width="9.00390625" style="0" customWidth="1"/>
    <col min="4" max="4" width="7.7109375" style="0" customWidth="1"/>
    <col min="5" max="5" width="8.57421875" style="0" customWidth="1"/>
    <col min="6" max="6" width="8.00390625" style="0" customWidth="1"/>
    <col min="7" max="7" width="8.7109375" style="0" customWidth="1"/>
    <col min="8" max="8" width="7.7109375" style="0" customWidth="1"/>
    <col min="9" max="9" width="7.57421875" style="0" customWidth="1"/>
    <col min="10" max="10" width="11.57421875" style="0" customWidth="1"/>
    <col min="11" max="11" width="10.00390625" style="0" customWidth="1"/>
    <col min="12" max="12" width="8.7109375" style="0" customWidth="1"/>
    <col min="13" max="13" width="9.140625" style="0" customWidth="1"/>
    <col min="14" max="14" width="9.57421875" style="1" customWidth="1"/>
    <col min="15" max="15" width="9.8515625" style="0" customWidth="1"/>
    <col min="16" max="16" width="10.140625" style="0" customWidth="1"/>
    <col min="17" max="17" width="5.8515625" style="0" customWidth="1"/>
    <col min="18" max="18" width="6.57421875" style="0" customWidth="1"/>
    <col min="19" max="20" width="5.421875" style="0" customWidth="1"/>
    <col min="21" max="21" width="4.00390625" style="0" customWidth="1"/>
    <col min="22" max="22" width="6.140625" style="0" customWidth="1"/>
    <col min="23" max="23" width="6.00390625" style="0" customWidth="1"/>
    <col min="24" max="24" width="5.7109375" style="0" customWidth="1"/>
    <col min="25" max="25" width="6.140625" style="0" customWidth="1"/>
  </cols>
  <sheetData>
    <row r="1" spans="1:25" s="5" customFormat="1" ht="14.25" customHeight="1">
      <c r="A1" s="2"/>
      <c r="B1" s="2"/>
      <c r="C1" s="3"/>
      <c r="D1" s="3"/>
      <c r="E1" s="3"/>
      <c r="F1" s="3"/>
      <c r="G1" s="3"/>
      <c r="H1" s="3"/>
      <c r="I1" s="3"/>
      <c r="J1" s="4" t="s">
        <v>13</v>
      </c>
      <c r="K1" s="3"/>
      <c r="L1" s="3"/>
      <c r="M1" s="3"/>
      <c r="N1" s="3"/>
      <c r="O1"/>
      <c r="P1" s="3"/>
      <c r="Q1" s="3"/>
      <c r="R1" s="4"/>
      <c r="S1" s="3"/>
      <c r="T1" s="3"/>
      <c r="U1" s="3"/>
      <c r="V1" s="3"/>
      <c r="W1" s="3"/>
      <c r="X1" s="3"/>
      <c r="Y1" s="3"/>
    </row>
    <row r="2" spans="1:25" s="5" customFormat="1" ht="14.25" customHeight="1">
      <c r="A2" s="2"/>
      <c r="B2" s="2"/>
      <c r="C2" s="3"/>
      <c r="D2" s="3"/>
      <c r="E2" s="3"/>
      <c r="F2" s="3"/>
      <c r="G2" s="3"/>
      <c r="H2" s="3"/>
      <c r="I2" s="3"/>
      <c r="J2" s="4" t="s">
        <v>0</v>
      </c>
      <c r="K2" s="3"/>
      <c r="L2" s="3"/>
      <c r="M2" s="3"/>
      <c r="N2" s="3"/>
      <c r="O2"/>
      <c r="P2" s="3"/>
      <c r="Q2" s="3"/>
      <c r="R2"/>
      <c r="S2" s="3"/>
      <c r="T2" s="3"/>
      <c r="U2" s="3"/>
      <c r="V2" s="3"/>
      <c r="W2" s="3"/>
      <c r="X2" s="3"/>
      <c r="Y2" s="3"/>
    </row>
    <row r="3" spans="1:25" s="5" customFormat="1" ht="14.25" customHeight="1">
      <c r="A3" s="2"/>
      <c r="B3" s="2"/>
      <c r="C3" s="3"/>
      <c r="D3" s="3"/>
      <c r="E3" s="3"/>
      <c r="F3" s="3"/>
      <c r="G3" s="3"/>
      <c r="H3" s="3"/>
      <c r="I3" s="3"/>
      <c r="J3" s="4" t="s">
        <v>1</v>
      </c>
      <c r="K3" s="3"/>
      <c r="L3" s="3"/>
      <c r="M3" s="3"/>
      <c r="N3" s="3"/>
      <c r="O3"/>
      <c r="P3" s="3"/>
      <c r="Q3" s="3"/>
      <c r="R3"/>
      <c r="S3" s="3"/>
      <c r="T3" s="3"/>
      <c r="U3" s="3"/>
      <c r="V3" s="3"/>
      <c r="W3" s="3"/>
      <c r="X3" s="3"/>
      <c r="Y3" s="3"/>
    </row>
    <row r="4" spans="1:25" s="5" customFormat="1" ht="14.25" customHeight="1">
      <c r="A4" s="2"/>
      <c r="B4" s="2"/>
      <c r="C4" s="3"/>
      <c r="D4" s="3"/>
      <c r="E4" s="3"/>
      <c r="F4" s="3"/>
      <c r="G4" s="3"/>
      <c r="H4" s="3"/>
      <c r="I4" s="3"/>
      <c r="J4" s="4" t="s">
        <v>2</v>
      </c>
      <c r="K4" s="3"/>
      <c r="L4" s="3"/>
      <c r="M4" s="3"/>
      <c r="N4" s="3"/>
      <c r="O4"/>
      <c r="P4" s="3"/>
      <c r="Q4" s="3"/>
      <c r="R4"/>
      <c r="S4" s="3"/>
      <c r="T4" s="3"/>
      <c r="U4" s="3"/>
      <c r="V4" s="3"/>
      <c r="W4" s="3"/>
      <c r="X4" s="3"/>
      <c r="Y4" s="3"/>
    </row>
    <row r="5" spans="1:25" s="5" customFormat="1" ht="14.25" customHeight="1">
      <c r="A5" s="2"/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4"/>
      <c r="P5" s="3"/>
      <c r="Q5" s="3"/>
      <c r="R5"/>
      <c r="S5" s="3"/>
      <c r="T5" s="3"/>
      <c r="U5" s="3"/>
      <c r="V5" s="3"/>
      <c r="W5" s="3"/>
      <c r="X5" s="3"/>
      <c r="Y5" s="3"/>
    </row>
    <row r="6" spans="1:25" s="5" customFormat="1" ht="14.25" customHeight="1">
      <c r="A6" s="2"/>
      <c r="B6" s="2"/>
      <c r="C6" s="3"/>
      <c r="D6" s="3"/>
      <c r="E6" s="4" t="s">
        <v>14</v>
      </c>
      <c r="F6" s="3"/>
      <c r="G6" s="3"/>
      <c r="H6" s="3"/>
      <c r="I6" s="3"/>
      <c r="J6" s="3"/>
      <c r="K6" s="3"/>
      <c r="L6" s="3"/>
      <c r="M6" s="3"/>
      <c r="N6" s="3"/>
      <c r="O6" s="4"/>
      <c r="P6" s="3"/>
      <c r="Q6" s="3"/>
      <c r="R6"/>
      <c r="S6" s="3"/>
      <c r="T6" s="3"/>
      <c r="U6" s="3"/>
      <c r="V6" s="3"/>
      <c r="W6" s="3"/>
      <c r="X6" s="3"/>
      <c r="Y6" s="3"/>
    </row>
    <row r="7" spans="1:25" s="5" customFormat="1" ht="14.25" customHeight="1">
      <c r="A7" s="2"/>
      <c r="B7" s="2"/>
      <c r="C7" s="3"/>
      <c r="D7" s="3"/>
      <c r="E7" s="4" t="s">
        <v>15</v>
      </c>
      <c r="F7" s="3"/>
      <c r="G7" s="3"/>
      <c r="H7" s="3"/>
      <c r="I7" s="3"/>
      <c r="J7" s="3"/>
      <c r="K7" s="3"/>
      <c r="L7" s="3"/>
      <c r="M7" s="3"/>
      <c r="N7" s="3"/>
      <c r="O7" s="4"/>
      <c r="P7" s="3"/>
      <c r="Q7" s="3"/>
      <c r="R7"/>
      <c r="S7" s="3"/>
      <c r="T7" s="3"/>
      <c r="U7" s="3"/>
      <c r="V7" s="3"/>
      <c r="W7" s="3"/>
      <c r="X7" s="3"/>
      <c r="Y7" s="3"/>
    </row>
    <row r="8" spans="1:25" s="5" customFormat="1" ht="14.25" customHeight="1">
      <c r="A8" s="2"/>
      <c r="B8" s="2"/>
      <c r="C8" s="3"/>
      <c r="D8" s="3"/>
      <c r="E8" s="4" t="s">
        <v>16</v>
      </c>
      <c r="F8" s="3"/>
      <c r="G8" s="3"/>
      <c r="H8" s="3"/>
      <c r="I8" s="3"/>
      <c r="J8" s="3"/>
      <c r="K8" s="3"/>
      <c r="L8" s="3"/>
      <c r="M8" s="3"/>
      <c r="N8" s="3"/>
      <c r="O8" s="4"/>
      <c r="P8" s="3"/>
      <c r="Q8" s="3"/>
      <c r="R8"/>
      <c r="S8" s="3"/>
      <c r="T8" s="3"/>
      <c r="U8" s="3"/>
      <c r="V8" s="3"/>
      <c r="W8" s="3"/>
      <c r="X8" s="3"/>
      <c r="Y8" s="3"/>
    </row>
    <row r="9" spans="1:25" s="5" customFormat="1" ht="14.25" customHeight="1">
      <c r="A9" s="2"/>
      <c r="B9" s="2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</row>
    <row r="10" spans="1:74" s="6" customFormat="1" ht="14.25" customHeight="1">
      <c r="A10" s="191" t="s">
        <v>3</v>
      </c>
      <c r="B10" s="191" t="s">
        <v>17</v>
      </c>
      <c r="C10" s="190" t="s">
        <v>18</v>
      </c>
      <c r="D10" s="192" t="s">
        <v>19</v>
      </c>
      <c r="E10" s="192"/>
      <c r="F10" s="192"/>
      <c r="G10" s="192"/>
      <c r="H10" s="190" t="s">
        <v>20</v>
      </c>
      <c r="I10" s="190" t="s">
        <v>21</v>
      </c>
      <c r="J10" s="190" t="s">
        <v>22</v>
      </c>
      <c r="K10" s="190" t="s">
        <v>23</v>
      </c>
      <c r="L10" s="190" t="s">
        <v>24</v>
      </c>
      <c r="M10" s="192" t="s">
        <v>25</v>
      </c>
      <c r="N10" s="192"/>
      <c r="O10" s="192"/>
      <c r="P10" s="192"/>
      <c r="Q10"/>
      <c r="R10"/>
      <c r="S10"/>
      <c r="T10"/>
      <c r="U10"/>
      <c r="V10"/>
      <c r="W10"/>
      <c r="X10"/>
      <c r="Y10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</row>
    <row r="11" spans="1:74" s="6" customFormat="1" ht="14.25" customHeight="1">
      <c r="A11" s="191"/>
      <c r="B11" s="191"/>
      <c r="C11" s="190"/>
      <c r="D11" s="194" t="s">
        <v>26</v>
      </c>
      <c r="E11" s="194" t="s">
        <v>27</v>
      </c>
      <c r="F11" s="194" t="s">
        <v>28</v>
      </c>
      <c r="G11" s="194" t="s">
        <v>29</v>
      </c>
      <c r="H11" s="190"/>
      <c r="I11" s="190"/>
      <c r="J11" s="190"/>
      <c r="K11" s="190"/>
      <c r="L11" s="190"/>
      <c r="M11" s="193" t="s">
        <v>30</v>
      </c>
      <c r="N11" s="193" t="s">
        <v>31</v>
      </c>
      <c r="O11" s="193" t="s">
        <v>32</v>
      </c>
      <c r="P11" s="193" t="s">
        <v>33</v>
      </c>
      <c r="Q11" s="3"/>
      <c r="R11" s="3"/>
      <c r="S11" s="3"/>
      <c r="T11" s="3"/>
      <c r="U11" s="3"/>
      <c r="V11" s="3"/>
      <c r="W11" s="3"/>
      <c r="X11" s="3"/>
      <c r="Y11" s="3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</row>
    <row r="12" spans="1:74" s="6" customFormat="1" ht="117" customHeight="1">
      <c r="A12" s="191"/>
      <c r="B12" s="191"/>
      <c r="C12" s="191"/>
      <c r="D12" s="191"/>
      <c r="E12" s="191"/>
      <c r="F12" s="191"/>
      <c r="G12" s="191"/>
      <c r="H12" s="191"/>
      <c r="I12" s="191"/>
      <c r="J12" s="191"/>
      <c r="K12" s="190"/>
      <c r="L12" s="190"/>
      <c r="M12" s="193"/>
      <c r="N12" s="193"/>
      <c r="O12" s="193"/>
      <c r="P12" s="193"/>
      <c r="Q12" s="10"/>
      <c r="R12" s="10"/>
      <c r="S12" s="10"/>
      <c r="T12" s="11"/>
      <c r="U12" s="10"/>
      <c r="V12" s="10"/>
      <c r="W12" s="10"/>
      <c r="X12" s="10"/>
      <c r="Y12" s="10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</row>
    <row r="13" spans="1:74" s="6" customFormat="1" ht="12.75">
      <c r="A13" s="6">
        <v>1</v>
      </c>
      <c r="B13" s="6">
        <v>2</v>
      </c>
      <c r="C13" s="6">
        <v>3</v>
      </c>
      <c r="D13" s="6">
        <v>4</v>
      </c>
      <c r="E13" s="6">
        <v>5</v>
      </c>
      <c r="F13" s="6">
        <v>6</v>
      </c>
      <c r="G13" s="6">
        <v>7</v>
      </c>
      <c r="H13" s="6">
        <v>8</v>
      </c>
      <c r="I13" s="6">
        <v>9</v>
      </c>
      <c r="J13" s="6">
        <v>10</v>
      </c>
      <c r="K13" s="6">
        <v>11</v>
      </c>
      <c r="L13" s="6">
        <v>12</v>
      </c>
      <c r="M13" s="6">
        <v>13</v>
      </c>
      <c r="N13" s="7">
        <v>14</v>
      </c>
      <c r="O13" s="6">
        <v>15</v>
      </c>
      <c r="P13" s="6">
        <v>16</v>
      </c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</row>
    <row r="14" spans="14:74" s="6" customFormat="1" ht="12.75">
      <c r="N14" s="7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</row>
    <row r="15" spans="14:74" s="6" customFormat="1" ht="12.75">
      <c r="N15" s="7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</row>
    <row r="16" spans="14:74" s="6" customFormat="1" ht="12.75">
      <c r="N16" s="7"/>
      <c r="Q16" s="5"/>
      <c r="R16" s="5"/>
      <c r="S16" s="5"/>
      <c r="T16" s="5"/>
      <c r="U16" s="12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</row>
    <row r="17" spans="2:74" s="6" customFormat="1" ht="12.75">
      <c r="B17" s="6" t="s">
        <v>6</v>
      </c>
      <c r="H17" s="8">
        <f>H14+H15+H16</f>
        <v>0</v>
      </c>
      <c r="I17" s="8">
        <f>I14+I15+I16</f>
        <v>0</v>
      </c>
      <c r="J17" s="13"/>
      <c r="N17" s="7"/>
      <c r="P17" s="8">
        <f>P14+P15+P16</f>
        <v>0</v>
      </c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</row>
    <row r="23" ht="12.75">
      <c r="H23" s="9"/>
    </row>
  </sheetData>
  <sheetProtection selectLockedCells="1" selectUnlockedCells="1"/>
  <mergeCells count="18">
    <mergeCell ref="A10:A12"/>
    <mergeCell ref="B10:B12"/>
    <mergeCell ref="C10:C12"/>
    <mergeCell ref="D10:G10"/>
    <mergeCell ref="H10:H12"/>
    <mergeCell ref="I10:I12"/>
    <mergeCell ref="D11:D12"/>
    <mergeCell ref="E11:E12"/>
    <mergeCell ref="F11:F12"/>
    <mergeCell ref="G11:G12"/>
    <mergeCell ref="J10:J12"/>
    <mergeCell ref="K10:K12"/>
    <mergeCell ref="L10:L12"/>
    <mergeCell ref="M10:P10"/>
    <mergeCell ref="M11:M12"/>
    <mergeCell ref="N11:N12"/>
    <mergeCell ref="O11:O12"/>
    <mergeCell ref="P11:P12"/>
  </mergeCells>
  <printOptions/>
  <pageMargins left="0.10486111111111111" right="0.15138888888888888" top="1.0527777777777778" bottom="0.6833333333333333" header="0.7875" footer="0.41805555555555557"/>
  <pageSetup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us1</cp:lastModifiedBy>
  <cp:lastPrinted>2020-03-05T17:37:05Z</cp:lastPrinted>
  <dcterms:created xsi:type="dcterms:W3CDTF">2014-02-11T07:54:41Z</dcterms:created>
  <dcterms:modified xsi:type="dcterms:W3CDTF">2024-02-09T08:02:04Z</dcterms:modified>
  <cp:category/>
  <cp:version/>
  <cp:contentType/>
  <cp:contentStatus/>
</cp:coreProperties>
</file>