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6" activeTab="1"/>
  </bookViews>
  <sheets>
    <sheet name="Недв. имущ." sheetId="1" r:id="rId1"/>
    <sheet name="Движ. мущ." sheetId="2" r:id="rId2"/>
    <sheet name="Мун. учрежд. и предпр." sheetId="3" state="hidden" r:id="rId3"/>
  </sheets>
  <definedNames>
    <definedName name="_xlnm.Print_Titles" localSheetId="1">'Движ. мущ.'!$4:$7</definedName>
    <definedName name="_xlnm.Print_Titles" localSheetId="0">'Недв. имущ.'!$6:$9</definedName>
    <definedName name="_xlnm.Print_Area" localSheetId="1">'Движ. мущ.'!$A$1:$R$92</definedName>
    <definedName name="_xlnm.Print_Area" localSheetId="0">'Недв. имущ.'!$A$1:$O$84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передать в район в Упр.Имущ.?
Не приняли, остается!!!</t>
        </r>
      </text>
    </comment>
    <comment ref="J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<sst xmlns="http://schemas.openxmlformats.org/spreadsheetml/2006/main" count="453" uniqueCount="198">
  <si>
    <t>к Положению о порядке учета муниципального имущества</t>
  </si>
  <si>
    <t xml:space="preserve">Ливенского района и ведения реестра муниципального имущества </t>
  </si>
  <si>
    <t>Ливенского района</t>
  </si>
  <si>
    <t>№ п/п</t>
  </si>
  <si>
    <t>Год ввода в эксплуатацию</t>
  </si>
  <si>
    <t>Балансодержатель</t>
  </si>
  <si>
    <t>Итого:</t>
  </si>
  <si>
    <t>Наименование объекта (для автотранспорта № гос. Регистрации в ГАИ)</t>
  </si>
  <si>
    <t xml:space="preserve">Характеристика объекта </t>
  </si>
  <si>
    <t>Количество</t>
  </si>
  <si>
    <t>Остаточная стоимость за единицу</t>
  </si>
  <si>
    <t>Общая балансовая стоимость</t>
  </si>
  <si>
    <t>Общая остаточная стоимость</t>
  </si>
  <si>
    <t>Приложение №5</t>
  </si>
  <si>
    <t>ПЕРЕЧЕНЬ ОТНОСЯЩИХСЯ К СОБСТВЕННОСТИ _____________МУНИЦИПАЛЬНЫХ ПРЕДПРИЯТИЙ И УЧРЕЖДЕНИЙ,</t>
  </si>
  <si>
    <t>И ОТКРЫТЫХ АКЦИОНЕРНЫХ ОБЩЕСТВ, В ОРГАНЫ УПРАВЛЕНИЯ КОТОРЫХ  НАЗНАЧЕНЫ ПРЕДСТАВИТЕЛИ _______________</t>
  </si>
  <si>
    <t>ПО СТОСТОЯНИЮ НА 01 ЯНВАРЯ 20__ г.</t>
  </si>
  <si>
    <t>Полное наименование юридического лица</t>
  </si>
  <si>
    <t>Юридический адрес</t>
  </si>
  <si>
    <t>Коды</t>
  </si>
  <si>
    <t>Балансовая стоимость основных фондов</t>
  </si>
  <si>
    <t>Уставный капитал (тыс. руб.)</t>
  </si>
  <si>
    <t>Закрепленные в муниципальной собственности акции (% в уставном капитале или специальное право (золотая акция)</t>
  </si>
  <si>
    <t>Ф.И.О., представителя  соответствующего сельского поселения в органах управления ОАО</t>
  </si>
  <si>
    <t>Среднесписочная численность персонала</t>
  </si>
  <si>
    <t>Предложение о приватизации</t>
  </si>
  <si>
    <t>ОКПО</t>
  </si>
  <si>
    <t>ОКОГУ</t>
  </si>
  <si>
    <t>ОКВЭД</t>
  </si>
  <si>
    <t>ОКФС</t>
  </si>
  <si>
    <t>Способ</t>
  </si>
  <si>
    <t>Срок (квартал/год)</t>
  </si>
  <si>
    <t>Ограничения</t>
  </si>
  <si>
    <t>Количество акций  подлежащих продаже/начальная цена акций (тыс.руб.)</t>
  </si>
  <si>
    <t>Здание администрации</t>
  </si>
  <si>
    <t>Сарай</t>
  </si>
  <si>
    <t>Туалет</t>
  </si>
  <si>
    <t>Котельная</t>
  </si>
  <si>
    <t>Почта</t>
  </si>
  <si>
    <t>Мед. Пункт</t>
  </si>
  <si>
    <t>Пожарный гидрант</t>
  </si>
  <si>
    <t>Стол офисный</t>
  </si>
  <si>
    <t>Водонапорная башня</t>
  </si>
  <si>
    <t>Жилой дом</t>
  </si>
  <si>
    <t>57 АА 395201</t>
  </si>
  <si>
    <t>Дорога</t>
  </si>
  <si>
    <t>Администрация Речицкого с/п</t>
  </si>
  <si>
    <t>высота 11, 5 м объем 25 м2</t>
  </si>
  <si>
    <t>57 АА 395101</t>
  </si>
  <si>
    <t>высота 10 м объем 15 м3</t>
  </si>
  <si>
    <t>57 АА 395102</t>
  </si>
  <si>
    <t xml:space="preserve">Водонапорная башня </t>
  </si>
  <si>
    <t>с Покровка Первая, ул. Сельская, д 7</t>
  </si>
  <si>
    <t>с Покровка Первая, ул. Сельская, д 2</t>
  </si>
  <si>
    <t>с Покровка Первая, ул. Сельская, д 3</t>
  </si>
  <si>
    <t>с Покровка Первая, ул. Сельская, д 17</t>
  </si>
  <si>
    <t>1 этажный кирпичный</t>
  </si>
  <si>
    <t>№ 
п/п</t>
  </si>
  <si>
    <t xml:space="preserve">Наименование объекта </t>
  </si>
  <si>
    <t>Жилые   помещения</t>
  </si>
  <si>
    <t>И Т О Г О :</t>
  </si>
  <si>
    <t>с. Речица ул. Центральная, 51</t>
  </si>
  <si>
    <t>кирпич-ный</t>
  </si>
  <si>
    <t>с. Речица ул. Центральная, 69</t>
  </si>
  <si>
    <t>с. Речица ул. Центральная д. 69</t>
  </si>
  <si>
    <t xml:space="preserve">Машины  и  оборудование </t>
  </si>
  <si>
    <t>Транспортные   средства</t>
  </si>
  <si>
    <t>Производственный   и   хозяйственный инвентарь</t>
  </si>
  <si>
    <t>И Т О Г О   П О   О Б Ъ Е К Т А М   
Д В И Ж И М О Г О  И М У Щ Е С Т В А :</t>
  </si>
  <si>
    <t>Ноутбук 15,4"</t>
  </si>
  <si>
    <t>Многофункциональное устройство Brother</t>
  </si>
  <si>
    <t>Принтер "Canon" LBP-2900</t>
  </si>
  <si>
    <t>Балансовая стоимость за единицу</t>
  </si>
  <si>
    <t>Принтер "Canon" LBP-6020</t>
  </si>
  <si>
    <t>Таймер УТ-1-Р1С-Н</t>
  </si>
  <si>
    <t>Админ.</t>
  </si>
  <si>
    <t>МБСКУ</t>
  </si>
  <si>
    <t>Стол офисный большой</t>
  </si>
  <si>
    <t xml:space="preserve">Шкаф канцелярский </t>
  </si>
  <si>
    <t>Сейф офисный</t>
  </si>
  <si>
    <t>Сумма начисленной амортизации за единицу</t>
  </si>
  <si>
    <t>Общая сумма начисленной амортизации</t>
  </si>
  <si>
    <t>д. Покровка Вторая ул. Молодежная,д. 13</t>
  </si>
  <si>
    <t>д. Покровка Вторая ул. Молодежная д. 14</t>
  </si>
  <si>
    <t>д. Покровка Вторая ул. Молодежная, д. 15</t>
  </si>
  <si>
    <t>д. Покровка Вторая ул. Молодежная , д. 16/ нет</t>
  </si>
  <si>
    <t>Автомашина LADA GRANTA</t>
  </si>
  <si>
    <t>Павильон на скважину</t>
  </si>
  <si>
    <t>РЕЕСТР   МУНИЦИПАЛЬНОГО   ИМУЩЕСТВА</t>
  </si>
  <si>
    <t xml:space="preserve">Раздел 1: Муниципальное недвижимое имущество 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</si>
  <si>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</si>
  <si>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</si>
  <si>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</si>
  <si>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</si>
  <si>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</si>
  <si>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об остаточной стоимости недвижимого имущества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</si>
  <si>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</si>
  <si>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</si>
  <si>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недви­жимое имущество</t>
  </si>
  <si>
    <t>Сведения о правообладателе муниципального недвижимого имущества</t>
  </si>
  <si>
    <t>Реквизиты документов-оснований возникновения (прекращения) права  муниципальной собственности Речицкого сельского поселения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</si>
  <si>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</si>
  <si>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Примечания</t>
  </si>
  <si>
    <t>щитовой обложен 1 этаж площадь 59,5</t>
  </si>
  <si>
    <t>И Т О Г О   
П О   О Б Ъ Е К Т А М   Н Е Д В И Ж И М О С Т И :</t>
  </si>
  <si>
    <t xml:space="preserve">Раздел 2: Муниципальное движимое имущество 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</si>
  <si>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</si>
  <si>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Местонахождение объекта</t>
  </si>
  <si>
    <t>Основание нахождения объекта у юр.лица</t>
  </si>
  <si>
    <t>Сканер CANON</t>
  </si>
  <si>
    <t>Нежилые помещения (здания и сооружения)</t>
  </si>
  <si>
    <t>Принтер Laser Canon цветной</t>
  </si>
  <si>
    <t>-</t>
  </si>
  <si>
    <t>д. Безодное ул Заовражная</t>
  </si>
  <si>
    <t>Компьютер в сборе</t>
  </si>
  <si>
    <t>д. Безодное пер Новый</t>
  </si>
  <si>
    <t>д. Безодное ул Афонина</t>
  </si>
  <si>
    <t>д. Безодное ул Болотная</t>
  </si>
  <si>
    <t>д. Безодное ул Овражная</t>
  </si>
  <si>
    <t>д. Безодное ул Раздольная</t>
  </si>
  <si>
    <t>д. Безодное ул Сумгаитская</t>
  </si>
  <si>
    <t>д. Калиновка пер Речной</t>
  </si>
  <si>
    <t>д. Космаковка ул Речная</t>
  </si>
  <si>
    <t>д. Покровка Вторая ул Молодежная</t>
  </si>
  <si>
    <t>д. Покровка Вторая ул Пневская</t>
  </si>
  <si>
    <t>д. Постояльская ул Калаусова</t>
  </si>
  <si>
    <t>д. Постояльская ул Луговая</t>
  </si>
  <si>
    <t>д. Сидоровка ул Овражная</t>
  </si>
  <si>
    <t>д. Сидоровка ул Цветочная</t>
  </si>
  <si>
    <t>д. Угольное пер Луговой</t>
  </si>
  <si>
    <t>д. Угольное ул Луговая</t>
  </si>
  <si>
    <t>д. Угольное ул Овражная</t>
  </si>
  <si>
    <t>д. Угольное ул Полевая</t>
  </si>
  <si>
    <t>д. Угольное ул Раздольная</t>
  </si>
  <si>
    <t>п. Новый Путь ул Луговая</t>
  </si>
  <si>
    <t>п. Шиловский ул Полевая</t>
  </si>
  <si>
    <t>с. Покровка Первая ул Кошелевская</t>
  </si>
  <si>
    <t>с. Покровка Первая ул Парковая</t>
  </si>
  <si>
    <t>с. Покровка Первая ул Полевая</t>
  </si>
  <si>
    <t>с. Покровка Первая ул Сельская</t>
  </si>
  <si>
    <t>с. Покровка Первая ул Слободская</t>
  </si>
  <si>
    <t>с. Речица ул Гвардейская</t>
  </si>
  <si>
    <t>с. Речица ул Зеленая</t>
  </si>
  <si>
    <t>с. Речица ул Крестьянская</t>
  </si>
  <si>
    <t>с. Речица ул Машинная</t>
  </si>
  <si>
    <t>с. Речица ул Мира</t>
  </si>
  <si>
    <t>с. Речица ул Молодежная</t>
  </si>
  <si>
    <t>с. Речица ул Некрасова</t>
  </si>
  <si>
    <t>с. Речица ул Нижняя</t>
  </si>
  <si>
    <t>с. Речица ул Полевая</t>
  </si>
  <si>
    <t>с. Речица ул Раздольная</t>
  </si>
  <si>
    <t>с. Речица ул Речная</t>
  </si>
  <si>
    <t>с. Речица ул Сельская</t>
  </si>
  <si>
    <t>с. Речица ул Спортивная</t>
  </si>
  <si>
    <t>с. Речица ул Центральная</t>
  </si>
  <si>
    <t>с. Теличье пер Зеленый</t>
  </si>
  <si>
    <t>с .Теличье ул Дзержинского</t>
  </si>
  <si>
    <t>с. Теличье ул Дружбы Народов</t>
  </si>
  <si>
    <t>с. Теличье ул Луговая</t>
  </si>
  <si>
    <t>с. Теличье ул Овражная</t>
  </si>
  <si>
    <t>с. Теличье ул Полевая</t>
  </si>
  <si>
    <t>с. Теличье ул Ревина</t>
  </si>
  <si>
    <t>с. Теличье ул Речная</t>
  </si>
  <si>
    <t>с. Теличье ул Светлая</t>
  </si>
  <si>
    <t>панельный 3 этажа</t>
  </si>
  <si>
    <t xml:space="preserve">Св-во о гос.регистрации права 57-АБ №647477 от 20.10.2014г; 57-АБ №647478 от 20.10.2014г; 57-АБ №647479 от 20.10.2014г </t>
  </si>
  <si>
    <t>Св-во о гос.регистрации права  57-АА №813397 от 20.08.2009г</t>
  </si>
  <si>
    <t>Св-во о гос.регистрации права  57-АА №826807 от 20.08.2009г</t>
  </si>
  <si>
    <t>Св-во о гос.регистрации права  57-АА №813253 от 10.07.2009г</t>
  </si>
  <si>
    <t>сняты с учета  и удадены из реестра мун.имущества на основании распоряжения администрации о признании за владельцами регисрации права собственности</t>
  </si>
  <si>
    <t>удадены из реестра мун.имущества на основании распоряжения администрации о признании за владельцами регисрации права собственности</t>
  </si>
  <si>
    <t>Казна</t>
  </si>
  <si>
    <t>Дата прекращения права муниципа-льной собственности на недвижимое имущество</t>
  </si>
  <si>
    <t>д.Покровка Вторая, ул. Молодежная</t>
  </si>
  <si>
    <t>Качели двойные</t>
  </si>
  <si>
    <t>Горка с нерж.покрытием</t>
  </si>
  <si>
    <t>Карусель семицветик</t>
  </si>
  <si>
    <t>Качалка балансир</t>
  </si>
  <si>
    <t>Песочница с грибком</t>
  </si>
  <si>
    <t>Для Формы 11-краткая</t>
  </si>
  <si>
    <t>Здания</t>
  </si>
  <si>
    <t>Сооруж.</t>
  </si>
  <si>
    <t>Маш. И оборуд.</t>
  </si>
  <si>
    <t>с. Теличье ул. Др. Народов, д. 43, пом.2</t>
  </si>
  <si>
    <t>с. Теличье ул. Др. Народов, д. 43, пом.1</t>
  </si>
  <si>
    <t>с. Покровка Первая, ул Сельская</t>
  </si>
  <si>
    <t>д. Покровка Вторая, ул Молодежная</t>
  </si>
  <si>
    <t>Договор аренды №1 от 22.12.2014г. ООО "Водсервис"</t>
  </si>
  <si>
    <t>01.08.148</t>
  </si>
  <si>
    <t xml:space="preserve">Бензокоса Champion T433S-2 </t>
  </si>
  <si>
    <t>Контроллер ОНИКС МКЗ.01</t>
  </si>
  <si>
    <t>Датчик давления ОНИКС 2609 ДИ-20-10-G1/2</t>
  </si>
  <si>
    <t>РЕЧИЦКОГО   СЕЛЬСКОГО   ПОСЕЛЕНИЯ на 01.01.2024 г.</t>
  </si>
  <si>
    <t>Данные   об   объектах   недвижимого   имущества   по   состоянию   на 01 января 2024 года</t>
  </si>
  <si>
    <t>Насос ЭЦВ 6-6,5-125</t>
  </si>
  <si>
    <t>Данные   об   объектах   движимого   имущества   по   состоянию   на 01 января 2024 года</t>
  </si>
  <si>
    <t>с.Покровка первая ул.Сельская</t>
  </si>
  <si>
    <t>Ограничитель перенапряжений ОП 101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</si>
</sst>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</numFmts>
  <fonts count="58">
    <font>
      <sz val="10"/>
      <name val="Arial"/>
      <family val="2"/>
    </font>
    <font>
      <sz val="7"/>
      <name val="Arial"/>
      <family val="2"/>
    </font>
    <font>
      <b/>
      <sz val="8"/>
      <name val="Arial Cyr"/>
      <family val="2"/>
    </font>
    <font>
      <sz val="10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7"/>
      <name val="Arial Cyr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0" fontId="3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33" borderId="20" xfId="0" applyNumberFormat="1" applyFont="1" applyFill="1" applyBorder="1" applyAlignment="1">
      <alignment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4" fontId="15" fillId="34" borderId="11" xfId="0" applyNumberFormat="1" applyFont="1" applyFill="1" applyBorder="1" applyAlignment="1">
      <alignment horizontal="center" vertical="center" wrapText="1"/>
    </xf>
    <xf numFmtId="4" fontId="14" fillId="33" borderId="2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 applyAlignment="1">
      <alignment vertical="center" wrapText="1"/>
    </xf>
    <xf numFmtId="0" fontId="19" fillId="0" borderId="22" xfId="0" applyFont="1" applyBorder="1" applyAlignment="1">
      <alignment horizontal="left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9" fillId="33" borderId="13" xfId="0" applyFont="1" applyFill="1" applyBorder="1" applyAlignment="1">
      <alignment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2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4" fontId="19" fillId="0" borderId="3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" fontId="14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14" fontId="23" fillId="0" borderId="12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9" fillId="0" borderId="22" xfId="58" applyNumberFormat="1" applyFont="1" applyFill="1" applyBorder="1" applyAlignment="1" applyProtection="1">
      <alignment horizontal="center" vertical="center" wrapText="1"/>
      <protection/>
    </xf>
    <xf numFmtId="4" fontId="9" fillId="0" borderId="3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19" fillId="33" borderId="40" xfId="0" applyNumberFormat="1" applyFont="1" applyFill="1" applyBorder="1" applyAlignment="1">
      <alignment horizontal="center" vertical="center" wrapText="1"/>
    </xf>
    <xf numFmtId="4" fontId="19" fillId="33" borderId="41" xfId="0" applyNumberFormat="1" applyFont="1" applyFill="1" applyBorder="1" applyAlignment="1">
      <alignment horizontal="center" vertical="center" wrapText="1"/>
    </xf>
    <xf numFmtId="4" fontId="19" fillId="33" borderId="42" xfId="0" applyNumberFormat="1" applyFont="1" applyFill="1" applyBorder="1" applyAlignment="1">
      <alignment horizontal="center" vertical="center" wrapText="1"/>
    </xf>
    <xf numFmtId="4" fontId="19" fillId="33" borderId="43" xfId="0" applyNumberFormat="1" applyFont="1" applyFill="1" applyBorder="1" applyAlignment="1">
      <alignment horizontal="center" vertical="center" wrapText="1"/>
    </xf>
    <xf numFmtId="4" fontId="19" fillId="33" borderId="44" xfId="0" applyNumberFormat="1" applyFont="1" applyFill="1" applyBorder="1" applyAlignment="1">
      <alignment horizontal="center" vertical="center" wrapText="1"/>
    </xf>
    <xf numFmtId="4" fontId="19" fillId="33" borderId="45" xfId="0" applyNumberFormat="1" applyFont="1" applyFill="1" applyBorder="1" applyAlignment="1">
      <alignment horizontal="center" vertical="center" wrapText="1"/>
    </xf>
    <xf numFmtId="4" fontId="12" fillId="34" borderId="35" xfId="0" applyNumberFormat="1" applyFont="1" applyFill="1" applyBorder="1" applyAlignment="1">
      <alignment horizontal="center" vertical="center" wrapText="1"/>
    </xf>
    <xf numFmtId="4" fontId="12" fillId="34" borderId="26" xfId="0" applyNumberFormat="1" applyFont="1" applyFill="1" applyBorder="1" applyAlignment="1">
      <alignment horizontal="center" vertical="center" wrapText="1"/>
    </xf>
    <xf numFmtId="4" fontId="12" fillId="34" borderId="16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" fontId="15" fillId="34" borderId="3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4" fontId="15" fillId="34" borderId="16" xfId="0" applyNumberFormat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3"/>
  <sheetViews>
    <sheetView view="pageBreakPreview" zoomScale="110" zoomScaleNormal="130" zoomScaleSheetLayoutView="110" zoomScalePageLayoutView="0" workbookViewId="0" topLeftCell="A61">
      <selection activeCell="B61" sqref="B61"/>
    </sheetView>
  </sheetViews>
  <sheetFormatPr defaultColWidth="11.57421875" defaultRowHeight="12.75"/>
  <cols>
    <col min="1" max="1" width="3.140625" style="94" customWidth="1"/>
    <col min="2" max="2" width="14.00390625" style="23" customWidth="1"/>
    <col min="3" max="3" width="16.7109375" style="23" customWidth="1"/>
    <col min="4" max="4" width="14.28125" style="24" customWidth="1"/>
    <col min="5" max="5" width="15.57421875" style="24" customWidth="1"/>
    <col min="6" max="6" width="14.140625" style="26" customWidth="1"/>
    <col min="7" max="7" width="12.7109375" style="26" customWidth="1"/>
    <col min="8" max="8" width="12.421875" style="26" customWidth="1"/>
    <col min="9" max="9" width="9.421875" style="26" customWidth="1"/>
    <col min="10" max="10" width="9.140625" style="26" customWidth="1"/>
    <col min="11" max="11" width="8.8515625" style="26" customWidth="1"/>
    <col min="12" max="12" width="10.7109375" style="40" customWidth="1"/>
    <col min="13" max="13" width="15.421875" style="24" customWidth="1"/>
    <col min="14" max="14" width="11.421875" style="24" customWidth="1"/>
    <col min="15" max="15" width="14.00390625" style="24" customWidth="1"/>
    <col min="16" max="16" width="1.7109375" style="0" customWidth="1"/>
    <col min="17" max="17" width="13.57421875" style="0" bestFit="1" customWidth="1"/>
    <col min="18" max="18" width="14.57421875" style="0" customWidth="1"/>
    <col min="19" max="19" width="13.8515625" style="0" customWidth="1"/>
  </cols>
  <sheetData>
    <row r="1" ht="8.25" customHeight="1"/>
    <row r="2" spans="1:15" s="5" customFormat="1" ht="15" customHeight="1">
      <c r="A2" s="129" t="s">
        <v>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5" customFormat="1" ht="19.5" customHeight="1">
      <c r="A3" s="130" t="s">
        <v>192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s="5" customFormat="1" ht="19.5" customHeight="1">
      <c r="A4" s="131" t="s">
        <v>89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s="5" customFormat="1" ht="9.75" customHeight="1" thickBot="1">
      <c r="A5" s="45"/>
      <c r="B5" s="45"/>
      <c r="C5" s="45"/>
      <c r="D5" s="45"/>
      <c r="E5" s="45"/>
      <c r="F5" s="45"/>
      <c r="G5" s="45"/>
      <c r="H5" s="83"/>
      <c r="I5" s="83"/>
      <c r="J5" s="83"/>
      <c r="K5" s="83"/>
      <c r="L5" s="83"/>
      <c r="M5" s="83"/>
      <c r="N5" s="83"/>
      <c r="O5" s="83"/>
    </row>
    <row r="6" spans="1:15" s="5" customFormat="1" ht="14.25" customHeight="1" thickBot="1">
      <c r="A6" s="132" t="s">
        <v>193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</row>
    <row r="7" spans="1:15" s="5" customFormat="1" ht="25.5" customHeight="1">
      <c r="A7" s="145" t="s">
        <v>57</v>
      </c>
      <c r="B7" s="168" t="s">
        <v>58</v>
      </c>
      <c r="C7" s="135" t="s">
        <v>90</v>
      </c>
      <c r="D7" s="135" t="s">
        <v>91</v>
      </c>
      <c r="E7" s="135" t="s">
        <v>92</v>
      </c>
      <c r="F7" s="137" t="s">
        <v>93</v>
      </c>
      <c r="G7" s="137" t="s">
        <v>94</v>
      </c>
      <c r="H7" s="137" t="s">
        <v>95</v>
      </c>
      <c r="I7" s="137" t="s">
        <v>96</v>
      </c>
      <c r="J7" s="137" t="s">
        <v>97</v>
      </c>
      <c r="K7" s="137" t="s">
        <v>98</v>
      </c>
      <c r="L7" s="137" t="s">
        <v>100</v>
      </c>
      <c r="M7" s="140" t="s">
        <v>99</v>
      </c>
      <c r="N7" s="140" t="s">
        <v>101</v>
      </c>
      <c r="O7" s="146" t="s">
        <v>102</v>
      </c>
    </row>
    <row r="8" spans="1:15" s="5" customFormat="1" ht="91.5" customHeight="1" thickBot="1">
      <c r="A8" s="145"/>
      <c r="B8" s="168"/>
      <c r="C8" s="136"/>
      <c r="D8" s="136"/>
      <c r="E8" s="136"/>
      <c r="F8" s="138"/>
      <c r="G8" s="138"/>
      <c r="H8" s="138"/>
      <c r="I8" s="138"/>
      <c r="J8" s="138"/>
      <c r="K8" s="138"/>
      <c r="L8" s="138"/>
      <c r="M8" s="141"/>
      <c r="N8" s="141"/>
      <c r="O8" s="147"/>
    </row>
    <row r="9" spans="1:15" s="5" customFormat="1" ht="13.5" thickBot="1">
      <c r="A9" s="39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41">
        <v>15</v>
      </c>
    </row>
    <row r="10" spans="1:15" s="5" customFormat="1" ht="19.5" customHeight="1" thickBot="1">
      <c r="A10" s="169" t="s">
        <v>110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</row>
    <row r="11" spans="1:20" s="17" customFormat="1" ht="28.5" customHeight="1">
      <c r="A11" s="95">
        <v>1</v>
      </c>
      <c r="B11" s="55" t="s">
        <v>34</v>
      </c>
      <c r="C11" s="55" t="s">
        <v>61</v>
      </c>
      <c r="D11" s="56">
        <v>2120000000001</v>
      </c>
      <c r="E11" s="57" t="s">
        <v>103</v>
      </c>
      <c r="F11" s="58">
        <v>470564.72</v>
      </c>
      <c r="G11" s="58">
        <f>(292268.09+31200)+(2615*12)+(2615*12)+(2615*12)+(2615*12)+((2615*8)+656.63)</f>
        <v>470564.72000000003</v>
      </c>
      <c r="H11" s="58">
        <f aca="true" t="shared" si="0" ref="H11:H16">F11-G11</f>
        <v>0</v>
      </c>
      <c r="I11" s="58"/>
      <c r="J11" s="58"/>
      <c r="K11" s="58"/>
      <c r="L11" s="57" t="s">
        <v>44</v>
      </c>
      <c r="M11" s="57" t="s">
        <v>46</v>
      </c>
      <c r="N11" s="57"/>
      <c r="O11" s="59"/>
      <c r="Q11" s="38" t="e">
        <f>F11+F12+F13+F14+F15+F16+#REF!+#REF!+F17+F18+#REF!+#REF!+#REF!+#REF!+#REF!+#REF!+#REF!+#REF!+#REF!+#REF!+#REF!+#REF!+#REF!+#REF!+#REF!+#REF!+F19+F20+F21+F22+F23+F24+F25+F26+F27+F28+F29+F30+F31+F32+F33+F34+F35+F36+F37+F38+F39+F40+F41+F42+F43+F44+F45+F46+F47+F48+F49+F50+F51+F52+F53+F54+F55+F56+F57+F58+F59+F60+F61+F62+F63+F64+F65+F66+F67+F68</f>
        <v>#REF!</v>
      </c>
      <c r="R11" s="38" t="e">
        <f>G11+G12+G13+G14+G15+G16+#REF!+#REF!+G17+G18+#REF!+#REF!+#REF!+#REF!+#REF!+#REF!+#REF!+#REF!+#REF!+#REF!+#REF!+#REF!+#REF!+#REF!+#REF!+#REF!+G19+G20+G21+G22+G23+G24+G25+G26+G27+G28+G29+G30+G31+G32+G33+G34+G35+G36+G37+G38+G39+G40+G41+G42+G43+G44+G45+G46+G47+G48+G49+G50+G51+G52+G53+G54+G55+G56+G57+G58+G59+G60+G61+G62+G63+G64+G65+G66+G67+G68</f>
        <v>#REF!</v>
      </c>
      <c r="S11" s="38" t="e">
        <f>H11+H12+H13+H14+H15+H16+#REF!+#REF!+H17+H18+#REF!+#REF!+#REF!+#REF!+#REF!+#REF!+#REF!+#REF!+#REF!+#REF!+#REF!+#REF!+#REF!+#REF!+#REF!+#REF!+H19+H20+H21+H22+H23+H24+H25+H26+H27+H28+H29+H30+H31+H32+H33+H34+H35+H36+H37+H38+H39+H40+H41+H42+H43+H44+H45+H46+H47+H48+H49+H50+H51+H52+H53+H54+H55+H56+H57+H58+H59+H60+H61+H62+H63+H64+H65+H66+H67+H68</f>
        <v>#REF!</v>
      </c>
      <c r="T11" s="37" t="s">
        <v>75</v>
      </c>
    </row>
    <row r="12" spans="1:20" s="17" customFormat="1" ht="24.75" customHeight="1">
      <c r="A12" s="95">
        <v>2</v>
      </c>
      <c r="B12" s="60" t="s">
        <v>35</v>
      </c>
      <c r="C12" s="60" t="s">
        <v>61</v>
      </c>
      <c r="D12" s="61">
        <v>2120000000002</v>
      </c>
      <c r="E12" s="62" t="s">
        <v>62</v>
      </c>
      <c r="F12" s="63">
        <v>55000</v>
      </c>
      <c r="G12" s="63">
        <v>55000</v>
      </c>
      <c r="H12" s="58">
        <f t="shared" si="0"/>
        <v>0</v>
      </c>
      <c r="I12" s="58"/>
      <c r="J12" s="58"/>
      <c r="K12" s="58"/>
      <c r="L12" s="70"/>
      <c r="M12" s="80" t="s">
        <v>46</v>
      </c>
      <c r="N12" s="62"/>
      <c r="O12" s="64"/>
      <c r="Q12" s="38"/>
      <c r="R12" s="38"/>
      <c r="S12" s="38"/>
      <c r="T12" s="37" t="s">
        <v>171</v>
      </c>
    </row>
    <row r="13" spans="1:19" s="17" customFormat="1" ht="24.75" customHeight="1">
      <c r="A13" s="95">
        <v>3</v>
      </c>
      <c r="B13" s="60" t="s">
        <v>36</v>
      </c>
      <c r="C13" s="60" t="s">
        <v>61</v>
      </c>
      <c r="D13" s="61">
        <v>2120000000003</v>
      </c>
      <c r="E13" s="62" t="s">
        <v>62</v>
      </c>
      <c r="F13" s="63">
        <v>15000</v>
      </c>
      <c r="G13" s="63">
        <v>15000</v>
      </c>
      <c r="H13" s="58">
        <f t="shared" si="0"/>
        <v>0</v>
      </c>
      <c r="I13" s="58"/>
      <c r="J13" s="58"/>
      <c r="K13" s="58"/>
      <c r="L13" s="70"/>
      <c r="M13" s="80" t="s">
        <v>46</v>
      </c>
      <c r="N13" s="62"/>
      <c r="O13" s="64"/>
      <c r="Q13" s="54" t="e">
        <f>Q11+Q12</f>
        <v>#REF!</v>
      </c>
      <c r="R13" s="54" t="e">
        <f>R11+R12</f>
        <v>#REF!</v>
      </c>
      <c r="S13" s="54" t="e">
        <f>S11+S12</f>
        <v>#REF!</v>
      </c>
    </row>
    <row r="14" spans="1:19" s="17" customFormat="1" ht="24.75" customHeight="1" hidden="1">
      <c r="A14" s="95">
        <v>4</v>
      </c>
      <c r="B14" s="65" t="s">
        <v>37</v>
      </c>
      <c r="C14" s="65" t="s">
        <v>63</v>
      </c>
      <c r="D14" s="66">
        <v>2120000000004</v>
      </c>
      <c r="E14" s="67"/>
      <c r="F14" s="68">
        <f>92019*0</f>
        <v>0</v>
      </c>
      <c r="G14" s="68">
        <f>(79712.88+12306.12)*0</f>
        <v>0</v>
      </c>
      <c r="H14" s="69">
        <f t="shared" si="0"/>
        <v>0</v>
      </c>
      <c r="I14" s="58"/>
      <c r="J14" s="58"/>
      <c r="K14" s="58"/>
      <c r="L14" s="70"/>
      <c r="M14" s="80" t="s">
        <v>46</v>
      </c>
      <c r="N14" s="62"/>
      <c r="O14" s="64"/>
      <c r="Q14" s="38"/>
      <c r="R14" s="139"/>
      <c r="S14" s="139"/>
    </row>
    <row r="15" spans="1:19" s="17" customFormat="1" ht="24.75" customHeight="1">
      <c r="A15" s="95">
        <v>4</v>
      </c>
      <c r="B15" s="71" t="s">
        <v>38</v>
      </c>
      <c r="C15" s="71" t="s">
        <v>183</v>
      </c>
      <c r="D15" s="61">
        <v>2120000000005</v>
      </c>
      <c r="E15" s="62"/>
      <c r="F15" s="63">
        <v>0</v>
      </c>
      <c r="G15" s="63"/>
      <c r="H15" s="58">
        <f t="shared" si="0"/>
        <v>0</v>
      </c>
      <c r="I15" s="58"/>
      <c r="J15" s="58"/>
      <c r="K15" s="58"/>
      <c r="L15" s="70"/>
      <c r="M15" s="80" t="s">
        <v>46</v>
      </c>
      <c r="N15" s="62"/>
      <c r="O15" s="64"/>
      <c r="Q15" s="38"/>
      <c r="R15" s="139"/>
      <c r="S15" s="139"/>
    </row>
    <row r="16" spans="1:21" s="17" customFormat="1" ht="24.75" customHeight="1" thickBot="1">
      <c r="A16" s="96">
        <v>5</v>
      </c>
      <c r="B16" s="72" t="s">
        <v>39</v>
      </c>
      <c r="C16" s="72" t="s">
        <v>184</v>
      </c>
      <c r="D16" s="73">
        <v>2120000000006</v>
      </c>
      <c r="E16" s="74"/>
      <c r="F16" s="75">
        <v>0</v>
      </c>
      <c r="G16" s="75"/>
      <c r="H16" s="75">
        <f t="shared" si="0"/>
        <v>0</v>
      </c>
      <c r="I16" s="76"/>
      <c r="J16" s="76"/>
      <c r="K16" s="76"/>
      <c r="L16" s="77"/>
      <c r="M16" s="74" t="s">
        <v>46</v>
      </c>
      <c r="N16" s="78"/>
      <c r="O16" s="79"/>
      <c r="Q16" s="38">
        <f>F11+F12+F13</f>
        <v>540564.72</v>
      </c>
      <c r="R16" s="38">
        <f>G11+G12+G13</f>
        <v>540564.72</v>
      </c>
      <c r="S16" s="38">
        <f>H11+H12+H13</f>
        <v>0</v>
      </c>
      <c r="T16" s="37" t="s">
        <v>180</v>
      </c>
      <c r="U16" s="123" t="s">
        <v>179</v>
      </c>
    </row>
    <row r="17" spans="1:20" s="17" customFormat="1" ht="65.25" customHeight="1">
      <c r="A17" s="95">
        <v>6</v>
      </c>
      <c r="B17" s="60" t="s">
        <v>51</v>
      </c>
      <c r="C17" s="60" t="s">
        <v>185</v>
      </c>
      <c r="D17" s="61">
        <v>3120000000004</v>
      </c>
      <c r="E17" s="62" t="s">
        <v>47</v>
      </c>
      <c r="F17" s="63">
        <v>150000</v>
      </c>
      <c r="G17" s="63">
        <v>150000</v>
      </c>
      <c r="H17" s="63">
        <f aca="true" t="shared" si="1" ref="H17:H63">F17-G17</f>
        <v>0</v>
      </c>
      <c r="I17" s="63"/>
      <c r="J17" s="88"/>
      <c r="K17" s="63"/>
      <c r="L17" s="81" t="s">
        <v>48</v>
      </c>
      <c r="M17" s="62" t="s">
        <v>46</v>
      </c>
      <c r="N17" s="62"/>
      <c r="O17" s="125" t="s">
        <v>187</v>
      </c>
      <c r="Q17" s="38">
        <f>SUM(F17:F68)</f>
        <v>11320961.710000003</v>
      </c>
      <c r="R17" s="38">
        <f>SUM(G17:G68)</f>
        <v>11320961.710000003</v>
      </c>
      <c r="S17" s="38">
        <f>SUM(H17:H68)</f>
        <v>0</v>
      </c>
      <c r="T17" s="37" t="s">
        <v>181</v>
      </c>
    </row>
    <row r="18" spans="1:19" s="17" customFormat="1" ht="72" customHeight="1">
      <c r="A18" s="95">
        <v>7</v>
      </c>
      <c r="B18" s="60" t="s">
        <v>42</v>
      </c>
      <c r="C18" s="60" t="s">
        <v>186</v>
      </c>
      <c r="D18" s="61">
        <v>3120000000005</v>
      </c>
      <c r="E18" s="62" t="s">
        <v>49</v>
      </c>
      <c r="F18" s="63">
        <v>150000</v>
      </c>
      <c r="G18" s="63">
        <v>150000</v>
      </c>
      <c r="H18" s="63">
        <f t="shared" si="1"/>
        <v>0</v>
      </c>
      <c r="I18" s="63"/>
      <c r="J18" s="62">
        <v>1987</v>
      </c>
      <c r="K18" s="63"/>
      <c r="L18" s="81" t="s">
        <v>50</v>
      </c>
      <c r="M18" s="62" t="s">
        <v>46</v>
      </c>
      <c r="N18" s="62"/>
      <c r="O18" s="125" t="s">
        <v>187</v>
      </c>
      <c r="Q18" s="54">
        <f>Q16+Q17</f>
        <v>11861526.430000003</v>
      </c>
      <c r="R18" s="54">
        <f>R16+R17</f>
        <v>11861526.430000003</v>
      </c>
      <c r="S18" s="54">
        <f>S16+S17</f>
        <v>0</v>
      </c>
    </row>
    <row r="19" spans="1:15" s="17" customFormat="1" ht="24.75" customHeight="1">
      <c r="A19" s="95">
        <f>A18+1</f>
        <v>8</v>
      </c>
      <c r="B19" s="60" t="s">
        <v>45</v>
      </c>
      <c r="C19" s="60" t="s">
        <v>115</v>
      </c>
      <c r="D19" s="61"/>
      <c r="E19" s="62">
        <v>1.05</v>
      </c>
      <c r="F19" s="63">
        <v>275000.25</v>
      </c>
      <c r="G19" s="63">
        <v>275000.25</v>
      </c>
      <c r="H19" s="63">
        <f t="shared" si="1"/>
        <v>0</v>
      </c>
      <c r="I19" s="63"/>
      <c r="J19" s="126">
        <v>33078</v>
      </c>
      <c r="K19" s="63"/>
      <c r="L19" s="88"/>
      <c r="M19" s="62" t="s">
        <v>46</v>
      </c>
      <c r="N19" s="62"/>
      <c r="O19" s="64"/>
    </row>
    <row r="20" spans="1:15" s="17" customFormat="1" ht="24.75" customHeight="1">
      <c r="A20" s="95">
        <f aca="true" t="shared" si="2" ref="A20:A68">A19+1</f>
        <v>9</v>
      </c>
      <c r="B20" s="60" t="s">
        <v>45</v>
      </c>
      <c r="C20" s="60" t="s">
        <v>116</v>
      </c>
      <c r="D20" s="61"/>
      <c r="E20" s="62">
        <v>0.36</v>
      </c>
      <c r="F20" s="63">
        <v>94285.8</v>
      </c>
      <c r="G20" s="63">
        <v>94285.8</v>
      </c>
      <c r="H20" s="63">
        <f t="shared" si="1"/>
        <v>0</v>
      </c>
      <c r="I20" s="63"/>
      <c r="J20" s="127">
        <v>34512</v>
      </c>
      <c r="K20" s="63"/>
      <c r="L20" s="88"/>
      <c r="M20" s="62" t="s">
        <v>46</v>
      </c>
      <c r="N20" s="62"/>
      <c r="O20" s="64"/>
    </row>
    <row r="21" spans="1:15" s="17" customFormat="1" ht="24.75" customHeight="1">
      <c r="A21" s="95">
        <f t="shared" si="2"/>
        <v>10</v>
      </c>
      <c r="B21" s="60" t="s">
        <v>45</v>
      </c>
      <c r="C21" s="60" t="s">
        <v>117</v>
      </c>
      <c r="D21" s="61"/>
      <c r="E21" s="62">
        <v>0.33</v>
      </c>
      <c r="F21" s="63">
        <v>86428.65</v>
      </c>
      <c r="G21" s="63">
        <v>86428.65</v>
      </c>
      <c r="H21" s="63">
        <f t="shared" si="1"/>
        <v>0</v>
      </c>
      <c r="I21" s="63"/>
      <c r="J21" s="127">
        <v>19164</v>
      </c>
      <c r="K21" s="63"/>
      <c r="L21" s="88"/>
      <c r="M21" s="62" t="s">
        <v>46</v>
      </c>
      <c r="N21" s="62"/>
      <c r="O21" s="64"/>
    </row>
    <row r="22" spans="1:15" s="17" customFormat="1" ht="24.75" customHeight="1">
      <c r="A22" s="95">
        <f t="shared" si="2"/>
        <v>11</v>
      </c>
      <c r="B22" s="60" t="s">
        <v>45</v>
      </c>
      <c r="C22" s="60" t="s">
        <v>113</v>
      </c>
      <c r="D22" s="61"/>
      <c r="E22" s="62">
        <v>1.17</v>
      </c>
      <c r="F22" s="63">
        <v>190373.34</v>
      </c>
      <c r="G22" s="63">
        <v>190373.34</v>
      </c>
      <c r="H22" s="63">
        <f t="shared" si="1"/>
        <v>0</v>
      </c>
      <c r="I22" s="63"/>
      <c r="J22" s="127">
        <v>32681</v>
      </c>
      <c r="K22" s="63"/>
      <c r="L22" s="88"/>
      <c r="M22" s="62" t="s">
        <v>46</v>
      </c>
      <c r="N22" s="62"/>
      <c r="O22" s="64"/>
    </row>
    <row r="23" spans="1:15" s="17" customFormat="1" ht="24.75" customHeight="1">
      <c r="A23" s="95">
        <f t="shared" si="2"/>
        <v>12</v>
      </c>
      <c r="B23" s="60" t="s">
        <v>45</v>
      </c>
      <c r="C23" s="60" t="s">
        <v>118</v>
      </c>
      <c r="D23" s="61"/>
      <c r="E23" s="62">
        <v>1.3</v>
      </c>
      <c r="F23" s="63">
        <v>340476.5</v>
      </c>
      <c r="G23" s="63">
        <v>340476.5</v>
      </c>
      <c r="H23" s="63">
        <f t="shared" si="1"/>
        <v>0</v>
      </c>
      <c r="I23" s="63"/>
      <c r="J23" s="127">
        <v>19196</v>
      </c>
      <c r="K23" s="63"/>
      <c r="L23" s="88"/>
      <c r="M23" s="62" t="s">
        <v>46</v>
      </c>
      <c r="N23" s="62"/>
      <c r="O23" s="64"/>
    </row>
    <row r="24" spans="1:15" s="17" customFormat="1" ht="24.75" customHeight="1">
      <c r="A24" s="95">
        <f t="shared" si="2"/>
        <v>13</v>
      </c>
      <c r="B24" s="60" t="s">
        <v>45</v>
      </c>
      <c r="C24" s="60" t="s">
        <v>119</v>
      </c>
      <c r="D24" s="61"/>
      <c r="E24" s="62">
        <v>0.95</v>
      </c>
      <c r="F24" s="63">
        <v>248809.75</v>
      </c>
      <c r="G24" s="63">
        <v>248809.75</v>
      </c>
      <c r="H24" s="63">
        <f t="shared" si="1"/>
        <v>0</v>
      </c>
      <c r="I24" s="63"/>
      <c r="J24" s="127">
        <v>19247</v>
      </c>
      <c r="K24" s="63"/>
      <c r="L24" s="88"/>
      <c r="M24" s="62" t="s">
        <v>46</v>
      </c>
      <c r="N24" s="62"/>
      <c r="O24" s="64"/>
    </row>
    <row r="25" spans="1:15" s="17" customFormat="1" ht="24.75" customHeight="1">
      <c r="A25" s="95">
        <f t="shared" si="2"/>
        <v>14</v>
      </c>
      <c r="B25" s="60" t="s">
        <v>45</v>
      </c>
      <c r="C25" s="60" t="s">
        <v>120</v>
      </c>
      <c r="D25" s="61"/>
      <c r="E25" s="62">
        <v>0.42</v>
      </c>
      <c r="F25" s="63">
        <v>339206.37</v>
      </c>
      <c r="G25" s="63">
        <v>339206.37</v>
      </c>
      <c r="H25" s="63">
        <f t="shared" si="1"/>
        <v>0</v>
      </c>
      <c r="I25" s="63"/>
      <c r="J25" s="126">
        <v>33409</v>
      </c>
      <c r="K25" s="63"/>
      <c r="L25" s="88"/>
      <c r="M25" s="62" t="s">
        <v>46</v>
      </c>
      <c r="N25" s="62"/>
      <c r="O25" s="64"/>
    </row>
    <row r="26" spans="1:15" s="17" customFormat="1" ht="24.75" customHeight="1">
      <c r="A26" s="95">
        <f t="shared" si="2"/>
        <v>15</v>
      </c>
      <c r="B26" s="60" t="s">
        <v>45</v>
      </c>
      <c r="C26" s="60" t="s">
        <v>121</v>
      </c>
      <c r="D26" s="61"/>
      <c r="E26" s="62">
        <v>1.2</v>
      </c>
      <c r="F26" s="63">
        <v>195254.71</v>
      </c>
      <c r="G26" s="63">
        <v>195254.71</v>
      </c>
      <c r="H26" s="63">
        <f t="shared" si="1"/>
        <v>0</v>
      </c>
      <c r="I26" s="63"/>
      <c r="J26" s="126">
        <v>17748</v>
      </c>
      <c r="K26" s="63"/>
      <c r="L26" s="88"/>
      <c r="M26" s="62" t="s">
        <v>46</v>
      </c>
      <c r="N26" s="62"/>
      <c r="O26" s="64"/>
    </row>
    <row r="27" spans="1:15" s="17" customFormat="1" ht="24.75" customHeight="1">
      <c r="A27" s="95">
        <f t="shared" si="2"/>
        <v>16</v>
      </c>
      <c r="B27" s="60" t="s">
        <v>45</v>
      </c>
      <c r="C27" s="60" t="s">
        <v>122</v>
      </c>
      <c r="D27" s="61"/>
      <c r="E27" s="62">
        <v>1.5</v>
      </c>
      <c r="F27" s="63">
        <v>244068.39</v>
      </c>
      <c r="G27" s="63">
        <v>244068.39</v>
      </c>
      <c r="H27" s="63">
        <f t="shared" si="1"/>
        <v>0</v>
      </c>
      <c r="I27" s="63"/>
      <c r="J27" s="126">
        <v>17753</v>
      </c>
      <c r="K27" s="63"/>
      <c r="L27" s="88"/>
      <c r="M27" s="62" t="s">
        <v>46</v>
      </c>
      <c r="N27" s="62"/>
      <c r="O27" s="64"/>
    </row>
    <row r="28" spans="1:15" s="17" customFormat="1" ht="24.75" customHeight="1">
      <c r="A28" s="95">
        <f t="shared" si="2"/>
        <v>17</v>
      </c>
      <c r="B28" s="60" t="s">
        <v>45</v>
      </c>
      <c r="C28" s="60" t="s">
        <v>123</v>
      </c>
      <c r="D28" s="61"/>
      <c r="E28" s="62">
        <v>1.75</v>
      </c>
      <c r="F28" s="63">
        <v>284746.45</v>
      </c>
      <c r="G28" s="63">
        <v>284746.45</v>
      </c>
      <c r="H28" s="63">
        <f t="shared" si="1"/>
        <v>0</v>
      </c>
      <c r="I28" s="63"/>
      <c r="J28" s="128">
        <v>30838</v>
      </c>
      <c r="K28" s="63"/>
      <c r="L28" s="88"/>
      <c r="M28" s="62" t="s">
        <v>46</v>
      </c>
      <c r="N28" s="62"/>
      <c r="O28" s="64"/>
    </row>
    <row r="29" spans="1:15" s="17" customFormat="1" ht="24.75" customHeight="1">
      <c r="A29" s="95">
        <f t="shared" si="2"/>
        <v>18</v>
      </c>
      <c r="B29" s="60" t="s">
        <v>45</v>
      </c>
      <c r="C29" s="60" t="s">
        <v>124</v>
      </c>
      <c r="D29" s="61"/>
      <c r="E29" s="82">
        <v>1.9</v>
      </c>
      <c r="F29" s="63">
        <v>309153.29</v>
      </c>
      <c r="G29" s="63">
        <v>309153.29</v>
      </c>
      <c r="H29" s="63">
        <f t="shared" si="1"/>
        <v>0</v>
      </c>
      <c r="I29" s="63"/>
      <c r="J29" s="128">
        <v>33093</v>
      </c>
      <c r="K29" s="63"/>
      <c r="L29" s="88"/>
      <c r="M29" s="62" t="s">
        <v>46</v>
      </c>
      <c r="N29" s="62"/>
      <c r="O29" s="64"/>
    </row>
    <row r="30" spans="1:15" s="17" customFormat="1" ht="24.75" customHeight="1">
      <c r="A30" s="95">
        <f t="shared" si="2"/>
        <v>19</v>
      </c>
      <c r="B30" s="60" t="s">
        <v>45</v>
      </c>
      <c r="C30" s="60" t="s">
        <v>125</v>
      </c>
      <c r="D30" s="61"/>
      <c r="E30" s="82">
        <v>0.47</v>
      </c>
      <c r="F30" s="63">
        <v>98726</v>
      </c>
      <c r="G30" s="63">
        <v>98726</v>
      </c>
      <c r="H30" s="63">
        <f t="shared" si="1"/>
        <v>0</v>
      </c>
      <c r="I30" s="63"/>
      <c r="J30" s="128">
        <v>17691</v>
      </c>
      <c r="K30" s="63"/>
      <c r="L30" s="88"/>
      <c r="M30" s="62" t="s">
        <v>46</v>
      </c>
      <c r="N30" s="62"/>
      <c r="O30" s="64"/>
    </row>
    <row r="31" spans="1:15" s="17" customFormat="1" ht="24.75" customHeight="1">
      <c r="A31" s="95">
        <f t="shared" si="2"/>
        <v>20</v>
      </c>
      <c r="B31" s="60" t="s">
        <v>45</v>
      </c>
      <c r="C31" s="60" t="s">
        <v>126</v>
      </c>
      <c r="D31" s="61"/>
      <c r="E31" s="82">
        <v>1.5</v>
      </c>
      <c r="F31" s="63">
        <v>315082.98</v>
      </c>
      <c r="G31" s="63">
        <v>315082.98</v>
      </c>
      <c r="H31" s="63">
        <f t="shared" si="1"/>
        <v>0</v>
      </c>
      <c r="I31" s="63"/>
      <c r="J31" s="128">
        <v>22494</v>
      </c>
      <c r="K31" s="63"/>
      <c r="L31" s="88"/>
      <c r="M31" s="62" t="s">
        <v>46</v>
      </c>
      <c r="N31" s="62"/>
      <c r="O31" s="64"/>
    </row>
    <row r="32" spans="1:15" s="17" customFormat="1" ht="24.75" customHeight="1">
      <c r="A32" s="95">
        <f t="shared" si="2"/>
        <v>21</v>
      </c>
      <c r="B32" s="60" t="s">
        <v>45</v>
      </c>
      <c r="C32" s="60" t="s">
        <v>127</v>
      </c>
      <c r="D32" s="61"/>
      <c r="E32" s="82">
        <v>0.5</v>
      </c>
      <c r="F32" s="63">
        <v>81356.13</v>
      </c>
      <c r="G32" s="63">
        <v>81356.13</v>
      </c>
      <c r="H32" s="63">
        <f t="shared" si="1"/>
        <v>0</v>
      </c>
      <c r="I32" s="63"/>
      <c r="J32" s="128">
        <v>19181</v>
      </c>
      <c r="K32" s="63"/>
      <c r="L32" s="88"/>
      <c r="M32" s="62" t="s">
        <v>46</v>
      </c>
      <c r="N32" s="62"/>
      <c r="O32" s="64"/>
    </row>
    <row r="33" spans="1:15" s="17" customFormat="1" ht="24.75" customHeight="1">
      <c r="A33" s="95">
        <f t="shared" si="2"/>
        <v>22</v>
      </c>
      <c r="B33" s="60" t="s">
        <v>45</v>
      </c>
      <c r="C33" s="60" t="s">
        <v>128</v>
      </c>
      <c r="D33" s="61"/>
      <c r="E33" s="82">
        <v>0.5</v>
      </c>
      <c r="F33" s="63">
        <v>81356.13</v>
      </c>
      <c r="G33" s="63">
        <v>81356.13</v>
      </c>
      <c r="H33" s="63">
        <f t="shared" si="1"/>
        <v>0</v>
      </c>
      <c r="I33" s="63"/>
      <c r="J33" s="128">
        <v>33079</v>
      </c>
      <c r="K33" s="63"/>
      <c r="L33" s="88"/>
      <c r="M33" s="62" t="s">
        <v>46</v>
      </c>
      <c r="N33" s="62"/>
      <c r="O33" s="64"/>
    </row>
    <row r="34" spans="1:15" s="17" customFormat="1" ht="24.75" customHeight="1">
      <c r="A34" s="95">
        <f t="shared" si="2"/>
        <v>23</v>
      </c>
      <c r="B34" s="60" t="s">
        <v>45</v>
      </c>
      <c r="C34" s="60" t="s">
        <v>129</v>
      </c>
      <c r="D34" s="61"/>
      <c r="E34" s="82">
        <v>0.11</v>
      </c>
      <c r="F34" s="63">
        <v>17898.34</v>
      </c>
      <c r="G34" s="63">
        <v>17898.34</v>
      </c>
      <c r="H34" s="63">
        <f t="shared" si="1"/>
        <v>0</v>
      </c>
      <c r="I34" s="63"/>
      <c r="J34" s="128">
        <v>17777</v>
      </c>
      <c r="K34" s="63"/>
      <c r="L34" s="88"/>
      <c r="M34" s="62" t="s">
        <v>46</v>
      </c>
      <c r="N34" s="62"/>
      <c r="O34" s="64"/>
    </row>
    <row r="35" spans="1:15" s="17" customFormat="1" ht="24.75" customHeight="1">
      <c r="A35" s="95">
        <f t="shared" si="2"/>
        <v>24</v>
      </c>
      <c r="B35" s="60" t="s">
        <v>45</v>
      </c>
      <c r="C35" s="60" t="s">
        <v>130</v>
      </c>
      <c r="D35" s="61"/>
      <c r="E35" s="82">
        <v>3</v>
      </c>
      <c r="F35" s="63">
        <v>488136.78</v>
      </c>
      <c r="G35" s="63">
        <v>488136.78</v>
      </c>
      <c r="H35" s="63">
        <f t="shared" si="1"/>
        <v>0</v>
      </c>
      <c r="I35" s="63"/>
      <c r="J35" s="128">
        <v>31980</v>
      </c>
      <c r="K35" s="63"/>
      <c r="L35" s="88"/>
      <c r="M35" s="62" t="s">
        <v>46</v>
      </c>
      <c r="N35" s="62"/>
      <c r="O35" s="64"/>
    </row>
    <row r="36" spans="1:15" s="17" customFormat="1" ht="24.75" customHeight="1">
      <c r="A36" s="95">
        <f t="shared" si="2"/>
        <v>25</v>
      </c>
      <c r="B36" s="60" t="s">
        <v>45</v>
      </c>
      <c r="C36" s="60" t="s">
        <v>131</v>
      </c>
      <c r="D36" s="61"/>
      <c r="E36" s="82">
        <v>0.52</v>
      </c>
      <c r="F36" s="63">
        <v>81356.13</v>
      </c>
      <c r="G36" s="63">
        <v>81356.13</v>
      </c>
      <c r="H36" s="63">
        <f t="shared" si="1"/>
        <v>0</v>
      </c>
      <c r="I36" s="63"/>
      <c r="J36" s="128">
        <v>17708</v>
      </c>
      <c r="K36" s="63"/>
      <c r="L36" s="88"/>
      <c r="M36" s="62" t="s">
        <v>46</v>
      </c>
      <c r="N36" s="62"/>
      <c r="O36" s="64"/>
    </row>
    <row r="37" spans="1:15" s="17" customFormat="1" ht="24.75" customHeight="1">
      <c r="A37" s="95">
        <f t="shared" si="2"/>
        <v>26</v>
      </c>
      <c r="B37" s="60" t="s">
        <v>45</v>
      </c>
      <c r="C37" s="60" t="s">
        <v>132</v>
      </c>
      <c r="D37" s="61"/>
      <c r="E37" s="82">
        <v>0.908</v>
      </c>
      <c r="F37" s="63">
        <v>147742.73</v>
      </c>
      <c r="G37" s="63">
        <v>147742.73</v>
      </c>
      <c r="H37" s="63">
        <f t="shared" si="1"/>
        <v>0</v>
      </c>
      <c r="I37" s="63"/>
      <c r="J37" s="81" t="s">
        <v>188</v>
      </c>
      <c r="K37" s="63"/>
      <c r="L37" s="88"/>
      <c r="M37" s="62" t="s">
        <v>46</v>
      </c>
      <c r="N37" s="62"/>
      <c r="O37" s="64"/>
    </row>
    <row r="38" spans="1:15" s="17" customFormat="1" ht="24.75" customHeight="1">
      <c r="A38" s="95">
        <f t="shared" si="2"/>
        <v>27</v>
      </c>
      <c r="B38" s="60" t="s">
        <v>45</v>
      </c>
      <c r="C38" s="60" t="s">
        <v>133</v>
      </c>
      <c r="D38" s="61"/>
      <c r="E38" s="82">
        <v>2.6</v>
      </c>
      <c r="F38" s="63">
        <v>423051.87</v>
      </c>
      <c r="G38" s="63">
        <v>423051.87</v>
      </c>
      <c r="H38" s="63">
        <f t="shared" si="1"/>
        <v>0</v>
      </c>
      <c r="I38" s="63"/>
      <c r="J38" s="128">
        <v>31994</v>
      </c>
      <c r="K38" s="63"/>
      <c r="L38" s="88"/>
      <c r="M38" s="62" t="s">
        <v>46</v>
      </c>
      <c r="N38" s="62"/>
      <c r="O38" s="64"/>
    </row>
    <row r="39" spans="1:15" s="17" customFormat="1" ht="24.75" customHeight="1">
      <c r="A39" s="95">
        <f t="shared" si="2"/>
        <v>28</v>
      </c>
      <c r="B39" s="60" t="s">
        <v>45</v>
      </c>
      <c r="C39" s="60" t="s">
        <v>134</v>
      </c>
      <c r="D39" s="61"/>
      <c r="E39" s="82">
        <v>1.8</v>
      </c>
      <c r="F39" s="63">
        <v>292882.06</v>
      </c>
      <c r="G39" s="63">
        <v>292882.06</v>
      </c>
      <c r="H39" s="63">
        <f t="shared" si="1"/>
        <v>0</v>
      </c>
      <c r="I39" s="63"/>
      <c r="J39" s="128">
        <v>17685</v>
      </c>
      <c r="K39" s="63"/>
      <c r="L39" s="88"/>
      <c r="M39" s="62" t="s">
        <v>46</v>
      </c>
      <c r="N39" s="62"/>
      <c r="O39" s="64"/>
    </row>
    <row r="40" spans="1:15" s="17" customFormat="1" ht="24.75" customHeight="1">
      <c r="A40" s="95">
        <f t="shared" si="2"/>
        <v>29</v>
      </c>
      <c r="B40" s="60" t="s">
        <v>45</v>
      </c>
      <c r="C40" s="60" t="s">
        <v>135</v>
      </c>
      <c r="D40" s="61"/>
      <c r="E40" s="82">
        <v>2.25</v>
      </c>
      <c r="F40" s="63">
        <v>366102.58</v>
      </c>
      <c r="G40" s="63">
        <v>366102.58</v>
      </c>
      <c r="H40" s="63">
        <f t="shared" si="1"/>
        <v>0</v>
      </c>
      <c r="I40" s="63"/>
      <c r="J40" s="128">
        <v>17742</v>
      </c>
      <c r="K40" s="63"/>
      <c r="L40" s="88"/>
      <c r="M40" s="62" t="s">
        <v>46</v>
      </c>
      <c r="N40" s="62"/>
      <c r="O40" s="64"/>
    </row>
    <row r="41" spans="1:15" s="17" customFormat="1" ht="24.75" customHeight="1">
      <c r="A41" s="95">
        <f t="shared" si="2"/>
        <v>30</v>
      </c>
      <c r="B41" s="60" t="s">
        <v>45</v>
      </c>
      <c r="C41" s="60" t="s">
        <v>136</v>
      </c>
      <c r="D41" s="61"/>
      <c r="E41" s="82">
        <v>0.85</v>
      </c>
      <c r="F41" s="63">
        <v>159613.79</v>
      </c>
      <c r="G41" s="63">
        <v>159613.79</v>
      </c>
      <c r="H41" s="63">
        <f t="shared" si="1"/>
        <v>0</v>
      </c>
      <c r="I41" s="63"/>
      <c r="J41" s="128">
        <v>17702</v>
      </c>
      <c r="K41" s="63"/>
      <c r="L41" s="88"/>
      <c r="M41" s="62" t="s">
        <v>46</v>
      </c>
      <c r="N41" s="62"/>
      <c r="O41" s="64"/>
    </row>
    <row r="42" spans="1:15" s="17" customFormat="1" ht="24.75" customHeight="1">
      <c r="A42" s="95">
        <f t="shared" si="2"/>
        <v>31</v>
      </c>
      <c r="B42" s="60" t="s">
        <v>45</v>
      </c>
      <c r="C42" s="60" t="s">
        <v>137</v>
      </c>
      <c r="D42" s="61"/>
      <c r="E42" s="82">
        <v>0.5</v>
      </c>
      <c r="F42" s="63">
        <v>93890.47</v>
      </c>
      <c r="G42" s="63">
        <v>93890.47</v>
      </c>
      <c r="H42" s="63">
        <f t="shared" si="1"/>
        <v>0</v>
      </c>
      <c r="I42" s="63"/>
      <c r="J42" s="128">
        <v>33041</v>
      </c>
      <c r="K42" s="63"/>
      <c r="L42" s="88"/>
      <c r="M42" s="62" t="s">
        <v>46</v>
      </c>
      <c r="N42" s="62"/>
      <c r="O42" s="64"/>
    </row>
    <row r="43" spans="1:15" s="17" customFormat="1" ht="24.75" customHeight="1">
      <c r="A43" s="95">
        <f t="shared" si="2"/>
        <v>32</v>
      </c>
      <c r="B43" s="60" t="s">
        <v>45</v>
      </c>
      <c r="C43" s="60" t="s">
        <v>138</v>
      </c>
      <c r="D43" s="61"/>
      <c r="E43" s="82">
        <v>1.5</v>
      </c>
      <c r="F43" s="63">
        <v>281671.41</v>
      </c>
      <c r="G43" s="63">
        <v>281671.41</v>
      </c>
      <c r="H43" s="63">
        <f t="shared" si="1"/>
        <v>0</v>
      </c>
      <c r="I43" s="63"/>
      <c r="J43" s="128">
        <v>33077</v>
      </c>
      <c r="K43" s="63"/>
      <c r="L43" s="88"/>
      <c r="M43" s="62" t="s">
        <v>46</v>
      </c>
      <c r="N43" s="62"/>
      <c r="O43" s="64"/>
    </row>
    <row r="44" spans="1:15" s="17" customFormat="1" ht="24.75" customHeight="1">
      <c r="A44" s="95">
        <f t="shared" si="2"/>
        <v>33</v>
      </c>
      <c r="B44" s="60" t="s">
        <v>45</v>
      </c>
      <c r="C44" s="60" t="s">
        <v>139</v>
      </c>
      <c r="D44" s="61"/>
      <c r="E44" s="82">
        <v>1.5</v>
      </c>
      <c r="F44" s="63">
        <v>281671.41</v>
      </c>
      <c r="G44" s="63">
        <v>281671.41</v>
      </c>
      <c r="H44" s="63">
        <f t="shared" si="1"/>
        <v>0</v>
      </c>
      <c r="I44" s="63"/>
      <c r="J44" s="128">
        <v>31939</v>
      </c>
      <c r="K44" s="63"/>
      <c r="L44" s="88"/>
      <c r="M44" s="62" t="s">
        <v>46</v>
      </c>
      <c r="N44" s="62"/>
      <c r="O44" s="64"/>
    </row>
    <row r="45" spans="1:15" s="17" customFormat="1" ht="24.75" customHeight="1">
      <c r="A45" s="95">
        <f t="shared" si="2"/>
        <v>34</v>
      </c>
      <c r="B45" s="60" t="s">
        <v>45</v>
      </c>
      <c r="C45" s="60" t="s">
        <v>140</v>
      </c>
      <c r="D45" s="61"/>
      <c r="E45" s="82">
        <v>0.95</v>
      </c>
      <c r="F45" s="63">
        <v>178391.89</v>
      </c>
      <c r="G45" s="63">
        <v>178391.89</v>
      </c>
      <c r="H45" s="63">
        <f t="shared" si="1"/>
        <v>0</v>
      </c>
      <c r="I45" s="63"/>
      <c r="J45" s="128">
        <v>33126</v>
      </c>
      <c r="K45" s="63"/>
      <c r="L45" s="88"/>
      <c r="M45" s="62" t="s">
        <v>46</v>
      </c>
      <c r="N45" s="62"/>
      <c r="O45" s="64"/>
    </row>
    <row r="46" spans="1:15" s="17" customFormat="1" ht="24.75" customHeight="1">
      <c r="A46" s="95">
        <f t="shared" si="2"/>
        <v>35</v>
      </c>
      <c r="B46" s="60" t="s">
        <v>45</v>
      </c>
      <c r="C46" s="60" t="s">
        <v>141</v>
      </c>
      <c r="D46" s="61"/>
      <c r="E46" s="82">
        <v>0.85</v>
      </c>
      <c r="F46" s="63">
        <v>222619.25</v>
      </c>
      <c r="G46" s="63">
        <v>222619.25</v>
      </c>
      <c r="H46" s="63">
        <f t="shared" si="1"/>
        <v>0</v>
      </c>
      <c r="I46" s="63"/>
      <c r="J46" s="128">
        <v>32708</v>
      </c>
      <c r="K46" s="63"/>
      <c r="L46" s="88"/>
      <c r="M46" s="62" t="s">
        <v>46</v>
      </c>
      <c r="N46" s="62"/>
      <c r="O46" s="64"/>
    </row>
    <row r="47" spans="1:15" s="17" customFormat="1" ht="24.75" customHeight="1">
      <c r="A47" s="95">
        <f t="shared" si="2"/>
        <v>36</v>
      </c>
      <c r="B47" s="60" t="s">
        <v>45</v>
      </c>
      <c r="C47" s="60" t="s">
        <v>142</v>
      </c>
      <c r="D47" s="61"/>
      <c r="E47" s="82">
        <v>0.68</v>
      </c>
      <c r="F47" s="63">
        <v>178095.4</v>
      </c>
      <c r="G47" s="63">
        <v>178095.4</v>
      </c>
      <c r="H47" s="63">
        <f t="shared" si="1"/>
        <v>0</v>
      </c>
      <c r="I47" s="63"/>
      <c r="J47" s="128">
        <v>31574</v>
      </c>
      <c r="K47" s="63"/>
      <c r="L47" s="88"/>
      <c r="M47" s="62" t="s">
        <v>46</v>
      </c>
      <c r="N47" s="62"/>
      <c r="O47" s="64"/>
    </row>
    <row r="48" spans="1:15" s="17" customFormat="1" ht="24.75" customHeight="1">
      <c r="A48" s="95">
        <f t="shared" si="2"/>
        <v>37</v>
      </c>
      <c r="B48" s="60" t="s">
        <v>45</v>
      </c>
      <c r="C48" s="60" t="s">
        <v>143</v>
      </c>
      <c r="D48" s="61"/>
      <c r="E48" s="82">
        <v>0.48</v>
      </c>
      <c r="F48" s="63">
        <v>125714.4</v>
      </c>
      <c r="G48" s="63">
        <v>125714.4</v>
      </c>
      <c r="H48" s="63">
        <f t="shared" si="1"/>
        <v>0</v>
      </c>
      <c r="I48" s="63"/>
      <c r="J48" s="128">
        <v>33100</v>
      </c>
      <c r="K48" s="63"/>
      <c r="L48" s="88"/>
      <c r="M48" s="62" t="s">
        <v>46</v>
      </c>
      <c r="N48" s="62"/>
      <c r="O48" s="64"/>
    </row>
    <row r="49" spans="1:15" s="17" customFormat="1" ht="24.75" customHeight="1">
      <c r="A49" s="95">
        <f t="shared" si="2"/>
        <v>38</v>
      </c>
      <c r="B49" s="60" t="s">
        <v>45</v>
      </c>
      <c r="C49" s="60" t="s">
        <v>144</v>
      </c>
      <c r="D49" s="61"/>
      <c r="E49" s="82">
        <v>0.78</v>
      </c>
      <c r="F49" s="63">
        <v>204285.9</v>
      </c>
      <c r="G49" s="63">
        <v>204285.9</v>
      </c>
      <c r="H49" s="63">
        <f t="shared" si="1"/>
        <v>0</v>
      </c>
      <c r="I49" s="63"/>
      <c r="J49" s="128">
        <v>33467</v>
      </c>
      <c r="K49" s="63"/>
      <c r="L49" s="88"/>
      <c r="M49" s="62" t="s">
        <v>46</v>
      </c>
      <c r="N49" s="62"/>
      <c r="O49" s="64"/>
    </row>
    <row r="50" spans="1:15" s="17" customFormat="1" ht="24.75" customHeight="1">
      <c r="A50" s="95">
        <f t="shared" si="2"/>
        <v>39</v>
      </c>
      <c r="B50" s="60" t="s">
        <v>45</v>
      </c>
      <c r="C50" s="60" t="s">
        <v>145</v>
      </c>
      <c r="D50" s="61"/>
      <c r="E50" s="82">
        <v>1.4</v>
      </c>
      <c r="F50" s="63">
        <v>366667</v>
      </c>
      <c r="G50" s="63">
        <v>366667</v>
      </c>
      <c r="H50" s="63">
        <f t="shared" si="1"/>
        <v>0</v>
      </c>
      <c r="I50" s="63"/>
      <c r="J50" s="128">
        <v>33475</v>
      </c>
      <c r="K50" s="63"/>
      <c r="L50" s="88"/>
      <c r="M50" s="62" t="s">
        <v>46</v>
      </c>
      <c r="N50" s="62"/>
      <c r="O50" s="64"/>
    </row>
    <row r="51" spans="1:15" s="17" customFormat="1" ht="24.75" customHeight="1">
      <c r="A51" s="95">
        <f t="shared" si="2"/>
        <v>40</v>
      </c>
      <c r="B51" s="60" t="s">
        <v>45</v>
      </c>
      <c r="C51" s="60" t="s">
        <v>146</v>
      </c>
      <c r="D51" s="61"/>
      <c r="E51" s="82">
        <v>0.56</v>
      </c>
      <c r="F51" s="63">
        <v>91118.86</v>
      </c>
      <c r="G51" s="63">
        <v>91118.86</v>
      </c>
      <c r="H51" s="63">
        <f t="shared" si="1"/>
        <v>0</v>
      </c>
      <c r="I51" s="63"/>
      <c r="J51" s="128">
        <v>33071</v>
      </c>
      <c r="K51" s="63"/>
      <c r="L51" s="88"/>
      <c r="M51" s="62" t="s">
        <v>46</v>
      </c>
      <c r="N51" s="62"/>
      <c r="O51" s="64"/>
    </row>
    <row r="52" spans="1:15" s="17" customFormat="1" ht="24.75" customHeight="1">
      <c r="A52" s="95">
        <f t="shared" si="2"/>
        <v>41</v>
      </c>
      <c r="B52" s="60" t="s">
        <v>45</v>
      </c>
      <c r="C52" s="60" t="s">
        <v>147</v>
      </c>
      <c r="D52" s="61"/>
      <c r="E52" s="82">
        <v>0.98</v>
      </c>
      <c r="F52" s="63">
        <v>256666.9</v>
      </c>
      <c r="G52" s="63">
        <v>256666.9</v>
      </c>
      <c r="H52" s="63">
        <f t="shared" si="1"/>
        <v>0</v>
      </c>
      <c r="I52" s="63"/>
      <c r="J52" s="128">
        <v>33144</v>
      </c>
      <c r="K52" s="63"/>
      <c r="L52" s="88"/>
      <c r="M52" s="62" t="s">
        <v>46</v>
      </c>
      <c r="N52" s="62"/>
      <c r="O52" s="64"/>
    </row>
    <row r="53" spans="1:15" s="17" customFormat="1" ht="24.75" customHeight="1">
      <c r="A53" s="95">
        <f t="shared" si="2"/>
        <v>42</v>
      </c>
      <c r="B53" s="60" t="s">
        <v>45</v>
      </c>
      <c r="C53" s="60" t="s">
        <v>148</v>
      </c>
      <c r="D53" s="61"/>
      <c r="E53" s="82">
        <v>0.6</v>
      </c>
      <c r="F53" s="63">
        <v>157143</v>
      </c>
      <c r="G53" s="63">
        <v>157143</v>
      </c>
      <c r="H53" s="63">
        <f t="shared" si="1"/>
        <v>0</v>
      </c>
      <c r="I53" s="63"/>
      <c r="J53" s="128">
        <v>35299</v>
      </c>
      <c r="K53" s="63"/>
      <c r="L53" s="88"/>
      <c r="M53" s="62" t="s">
        <v>46</v>
      </c>
      <c r="N53" s="62"/>
      <c r="O53" s="64"/>
    </row>
    <row r="54" spans="1:15" s="17" customFormat="1" ht="24.75" customHeight="1">
      <c r="A54" s="95">
        <f t="shared" si="2"/>
        <v>43</v>
      </c>
      <c r="B54" s="60" t="s">
        <v>45</v>
      </c>
      <c r="C54" s="60" t="s">
        <v>149</v>
      </c>
      <c r="D54" s="61"/>
      <c r="E54" s="82">
        <v>0.7</v>
      </c>
      <c r="F54" s="63">
        <v>183333.5</v>
      </c>
      <c r="G54" s="63">
        <v>183333.5</v>
      </c>
      <c r="H54" s="63">
        <f t="shared" si="1"/>
        <v>0</v>
      </c>
      <c r="I54" s="63"/>
      <c r="J54" s="128">
        <v>33411</v>
      </c>
      <c r="K54" s="63"/>
      <c r="L54" s="88"/>
      <c r="M54" s="62" t="s">
        <v>46</v>
      </c>
      <c r="N54" s="62"/>
      <c r="O54" s="64"/>
    </row>
    <row r="55" spans="1:15" s="17" customFormat="1" ht="24.75" customHeight="1">
      <c r="A55" s="95">
        <f t="shared" si="2"/>
        <v>44</v>
      </c>
      <c r="B55" s="60" t="s">
        <v>45</v>
      </c>
      <c r="C55" s="60" t="s">
        <v>150</v>
      </c>
      <c r="D55" s="61"/>
      <c r="E55" s="82">
        <v>0.8</v>
      </c>
      <c r="F55" s="63">
        <v>209524</v>
      </c>
      <c r="G55" s="63">
        <v>209524</v>
      </c>
      <c r="H55" s="63">
        <f t="shared" si="1"/>
        <v>0</v>
      </c>
      <c r="I55" s="63"/>
      <c r="J55" s="128">
        <v>31960</v>
      </c>
      <c r="K55" s="63"/>
      <c r="L55" s="88"/>
      <c r="M55" s="62" t="s">
        <v>46</v>
      </c>
      <c r="N55" s="62"/>
      <c r="O55" s="64"/>
    </row>
    <row r="56" spans="1:15" s="17" customFormat="1" ht="24.75" customHeight="1">
      <c r="A56" s="95">
        <f t="shared" si="2"/>
        <v>45</v>
      </c>
      <c r="B56" s="60" t="s">
        <v>45</v>
      </c>
      <c r="C56" s="60" t="s">
        <v>151</v>
      </c>
      <c r="D56" s="61"/>
      <c r="E56" s="82">
        <v>1.18</v>
      </c>
      <c r="F56" s="63">
        <v>309047.9</v>
      </c>
      <c r="G56" s="63">
        <v>309047.9</v>
      </c>
      <c r="H56" s="63">
        <f t="shared" si="1"/>
        <v>0</v>
      </c>
      <c r="I56" s="63"/>
      <c r="J56" s="128">
        <v>35983</v>
      </c>
      <c r="K56" s="63"/>
      <c r="L56" s="88"/>
      <c r="M56" s="62" t="s">
        <v>46</v>
      </c>
      <c r="N56" s="62"/>
      <c r="O56" s="64"/>
    </row>
    <row r="57" spans="1:15" s="17" customFormat="1" ht="24.75" customHeight="1">
      <c r="A57" s="95">
        <f t="shared" si="2"/>
        <v>46</v>
      </c>
      <c r="B57" s="60" t="s">
        <v>45</v>
      </c>
      <c r="C57" s="60" t="s">
        <v>152</v>
      </c>
      <c r="D57" s="61"/>
      <c r="E57" s="82">
        <v>2.1</v>
      </c>
      <c r="F57" s="63">
        <v>550000.5</v>
      </c>
      <c r="G57" s="63">
        <v>550000.5</v>
      </c>
      <c r="H57" s="63">
        <f t="shared" si="1"/>
        <v>0</v>
      </c>
      <c r="I57" s="63"/>
      <c r="J57" s="128">
        <v>31996</v>
      </c>
      <c r="K57" s="63"/>
      <c r="L57" s="88"/>
      <c r="M57" s="62" t="s">
        <v>46</v>
      </c>
      <c r="N57" s="62"/>
      <c r="O57" s="64"/>
    </row>
    <row r="58" spans="1:15" s="17" customFormat="1" ht="24.75" customHeight="1">
      <c r="A58" s="95">
        <f t="shared" si="2"/>
        <v>47</v>
      </c>
      <c r="B58" s="60" t="s">
        <v>45</v>
      </c>
      <c r="C58" s="60" t="s">
        <v>153</v>
      </c>
      <c r="D58" s="61"/>
      <c r="E58" s="82">
        <v>0.7</v>
      </c>
      <c r="F58" s="63">
        <v>183333.5</v>
      </c>
      <c r="G58" s="63">
        <v>183333.5</v>
      </c>
      <c r="H58" s="63">
        <f t="shared" si="1"/>
        <v>0</v>
      </c>
      <c r="I58" s="63"/>
      <c r="J58" s="128">
        <v>17726</v>
      </c>
      <c r="K58" s="63"/>
      <c r="L58" s="88"/>
      <c r="M58" s="62" t="s">
        <v>46</v>
      </c>
      <c r="N58" s="62"/>
      <c r="O58" s="64"/>
    </row>
    <row r="59" spans="1:15" s="17" customFormat="1" ht="24.75" customHeight="1">
      <c r="A59" s="95">
        <f t="shared" si="2"/>
        <v>48</v>
      </c>
      <c r="B59" s="60" t="s">
        <v>45</v>
      </c>
      <c r="C59" s="60" t="s">
        <v>154</v>
      </c>
      <c r="D59" s="61"/>
      <c r="E59" s="82">
        <v>3.55</v>
      </c>
      <c r="F59" s="63">
        <v>577628.52</v>
      </c>
      <c r="G59" s="63">
        <v>577628.52</v>
      </c>
      <c r="H59" s="63">
        <f t="shared" si="1"/>
        <v>0</v>
      </c>
      <c r="I59" s="63"/>
      <c r="J59" s="128">
        <v>32681</v>
      </c>
      <c r="K59" s="63"/>
      <c r="L59" s="88"/>
      <c r="M59" s="62" t="s">
        <v>46</v>
      </c>
      <c r="N59" s="62"/>
      <c r="O59" s="64"/>
    </row>
    <row r="60" spans="1:15" s="17" customFormat="1" ht="24.75" customHeight="1">
      <c r="A60" s="95">
        <f t="shared" si="2"/>
        <v>49</v>
      </c>
      <c r="B60" s="60" t="s">
        <v>45</v>
      </c>
      <c r="C60" s="60" t="s">
        <v>155</v>
      </c>
      <c r="D60" s="61"/>
      <c r="E60" s="82">
        <v>0.35</v>
      </c>
      <c r="F60" s="63">
        <v>58991.28</v>
      </c>
      <c r="G60" s="63">
        <v>58991.28</v>
      </c>
      <c r="H60" s="63">
        <f t="shared" si="1"/>
        <v>0</v>
      </c>
      <c r="I60" s="63"/>
      <c r="J60" s="128">
        <v>31891</v>
      </c>
      <c r="K60" s="63"/>
      <c r="L60" s="88"/>
      <c r="M60" s="62" t="s">
        <v>46</v>
      </c>
      <c r="N60" s="62"/>
      <c r="O60" s="64"/>
    </row>
    <row r="61" spans="1:15" s="17" customFormat="1" ht="24.75" customHeight="1">
      <c r="A61" s="95">
        <f t="shared" si="2"/>
        <v>50</v>
      </c>
      <c r="B61" s="60" t="s">
        <v>45</v>
      </c>
      <c r="C61" s="60" t="s">
        <v>156</v>
      </c>
      <c r="D61" s="61"/>
      <c r="E61" s="82">
        <v>1</v>
      </c>
      <c r="F61" s="63">
        <v>168546.52</v>
      </c>
      <c r="G61" s="63">
        <v>168546.52</v>
      </c>
      <c r="H61" s="63">
        <f t="shared" si="1"/>
        <v>0</v>
      </c>
      <c r="I61" s="63"/>
      <c r="J61" s="128">
        <v>32017</v>
      </c>
      <c r="K61" s="63"/>
      <c r="L61" s="88"/>
      <c r="M61" s="62" t="s">
        <v>46</v>
      </c>
      <c r="N61" s="62"/>
      <c r="O61" s="64"/>
    </row>
    <row r="62" spans="1:15" s="17" customFormat="1" ht="24.75" customHeight="1">
      <c r="A62" s="95">
        <f t="shared" si="2"/>
        <v>51</v>
      </c>
      <c r="B62" s="60" t="s">
        <v>45</v>
      </c>
      <c r="C62" s="60" t="s">
        <v>157</v>
      </c>
      <c r="D62" s="61"/>
      <c r="E62" s="82">
        <v>2.5</v>
      </c>
      <c r="F62" s="63">
        <v>421366.3</v>
      </c>
      <c r="G62" s="63">
        <v>421366.3</v>
      </c>
      <c r="H62" s="63">
        <f t="shared" si="1"/>
        <v>0</v>
      </c>
      <c r="I62" s="63"/>
      <c r="J62" s="128">
        <v>30909</v>
      </c>
      <c r="K62" s="63"/>
      <c r="L62" s="88"/>
      <c r="M62" s="62" t="s">
        <v>46</v>
      </c>
      <c r="N62" s="62"/>
      <c r="O62" s="64"/>
    </row>
    <row r="63" spans="1:15" s="17" customFormat="1" ht="24.75" customHeight="1">
      <c r="A63" s="95">
        <f t="shared" si="2"/>
        <v>52</v>
      </c>
      <c r="B63" s="60" t="s">
        <v>45</v>
      </c>
      <c r="C63" s="60" t="s">
        <v>158</v>
      </c>
      <c r="D63" s="61"/>
      <c r="E63" s="82">
        <v>0.7</v>
      </c>
      <c r="F63" s="63">
        <v>117982.56</v>
      </c>
      <c r="G63" s="63">
        <v>117982.56</v>
      </c>
      <c r="H63" s="63">
        <f t="shared" si="1"/>
        <v>0</v>
      </c>
      <c r="I63" s="63"/>
      <c r="J63" s="128">
        <v>31950</v>
      </c>
      <c r="K63" s="63"/>
      <c r="L63" s="88"/>
      <c r="M63" s="62" t="s">
        <v>46</v>
      </c>
      <c r="N63" s="62"/>
      <c r="O63" s="64"/>
    </row>
    <row r="64" spans="1:15" s="17" customFormat="1" ht="24.75" customHeight="1">
      <c r="A64" s="95">
        <f t="shared" si="2"/>
        <v>53</v>
      </c>
      <c r="B64" s="60" t="s">
        <v>45</v>
      </c>
      <c r="C64" s="60" t="s">
        <v>159</v>
      </c>
      <c r="D64" s="61"/>
      <c r="E64" s="82">
        <v>0.56</v>
      </c>
      <c r="F64" s="63">
        <v>94386.05</v>
      </c>
      <c r="G64" s="63">
        <v>94386.05</v>
      </c>
      <c r="H64" s="63">
        <f>F64-G64</f>
        <v>0</v>
      </c>
      <c r="I64" s="63"/>
      <c r="J64" s="128">
        <v>32017</v>
      </c>
      <c r="K64" s="63"/>
      <c r="L64" s="88"/>
      <c r="M64" s="62" t="s">
        <v>46</v>
      </c>
      <c r="N64" s="62"/>
      <c r="O64" s="64"/>
    </row>
    <row r="65" spans="1:15" s="17" customFormat="1" ht="24.75" customHeight="1">
      <c r="A65" s="95">
        <f t="shared" si="2"/>
        <v>54</v>
      </c>
      <c r="B65" s="60" t="s">
        <v>45</v>
      </c>
      <c r="C65" s="60" t="s">
        <v>160</v>
      </c>
      <c r="D65" s="61"/>
      <c r="E65" s="82">
        <v>0.76</v>
      </c>
      <c r="F65" s="63">
        <v>128095.35</v>
      </c>
      <c r="G65" s="63">
        <v>128095.35</v>
      </c>
      <c r="H65" s="63">
        <f>F65-G65</f>
        <v>0</v>
      </c>
      <c r="I65" s="63"/>
      <c r="J65" s="128">
        <v>32002</v>
      </c>
      <c r="K65" s="63"/>
      <c r="L65" s="88"/>
      <c r="M65" s="62" t="s">
        <v>46</v>
      </c>
      <c r="N65" s="62"/>
      <c r="O65" s="64"/>
    </row>
    <row r="66" spans="1:15" s="17" customFormat="1" ht="24.75" customHeight="1">
      <c r="A66" s="95">
        <f t="shared" si="2"/>
        <v>55</v>
      </c>
      <c r="B66" s="60" t="s">
        <v>45</v>
      </c>
      <c r="C66" s="60" t="s">
        <v>161</v>
      </c>
      <c r="D66" s="61"/>
      <c r="E66" s="82">
        <v>1.2</v>
      </c>
      <c r="F66" s="63">
        <v>202255.82</v>
      </c>
      <c r="G66" s="63">
        <v>202255.82</v>
      </c>
      <c r="H66" s="63">
        <f>F66-G66</f>
        <v>0</v>
      </c>
      <c r="I66" s="63"/>
      <c r="J66" s="128">
        <v>17757</v>
      </c>
      <c r="K66" s="63"/>
      <c r="L66" s="88"/>
      <c r="M66" s="62" t="s">
        <v>46</v>
      </c>
      <c r="N66" s="62"/>
      <c r="O66" s="64"/>
    </row>
    <row r="67" spans="1:15" s="17" customFormat="1" ht="24.75" customHeight="1">
      <c r="A67" s="95">
        <f t="shared" si="2"/>
        <v>56</v>
      </c>
      <c r="B67" s="60" t="s">
        <v>45</v>
      </c>
      <c r="C67" s="60" t="s">
        <v>162</v>
      </c>
      <c r="D67" s="61"/>
      <c r="E67" s="82">
        <v>0.51</v>
      </c>
      <c r="F67" s="63">
        <v>85958.72</v>
      </c>
      <c r="G67" s="63">
        <v>85958.72</v>
      </c>
      <c r="H67" s="63">
        <f>F67-G67</f>
        <v>0</v>
      </c>
      <c r="I67" s="63"/>
      <c r="J67" s="128">
        <v>31945</v>
      </c>
      <c r="K67" s="63"/>
      <c r="L67" s="88"/>
      <c r="M67" s="62" t="s">
        <v>46</v>
      </c>
      <c r="N67" s="62"/>
      <c r="O67" s="64"/>
    </row>
    <row r="68" spans="1:15" s="17" customFormat="1" ht="24.75" customHeight="1" thickBot="1">
      <c r="A68" s="95">
        <f t="shared" si="2"/>
        <v>57</v>
      </c>
      <c r="B68" s="60" t="s">
        <v>45</v>
      </c>
      <c r="C68" s="60" t="s">
        <v>163</v>
      </c>
      <c r="D68" s="61"/>
      <c r="E68" s="82">
        <v>0.78</v>
      </c>
      <c r="F68" s="63">
        <v>131466.28</v>
      </c>
      <c r="G68" s="63">
        <v>131466.28</v>
      </c>
      <c r="H68" s="63">
        <f>F68-G68</f>
        <v>0</v>
      </c>
      <c r="I68" s="63"/>
      <c r="J68" s="128">
        <v>32006</v>
      </c>
      <c r="K68" s="63"/>
      <c r="L68" s="88"/>
      <c r="M68" s="62" t="s">
        <v>46</v>
      </c>
      <c r="N68" s="62"/>
      <c r="O68" s="64"/>
    </row>
    <row r="69" spans="1:15" s="17" customFormat="1" ht="24.75" customHeight="1" thickBot="1">
      <c r="A69" s="151" t="s">
        <v>60</v>
      </c>
      <c r="B69" s="152"/>
      <c r="C69" s="152"/>
      <c r="D69" s="152"/>
      <c r="E69" s="152"/>
      <c r="F69" s="89">
        <f>SUM(F11:F68)</f>
        <v>11861526.430000003</v>
      </c>
      <c r="G69" s="89">
        <f>SUM(G11:G68)</f>
        <v>11861526.430000003</v>
      </c>
      <c r="H69" s="89">
        <f>SUM(H11:H68)</f>
        <v>0</v>
      </c>
      <c r="I69" s="142"/>
      <c r="J69" s="143"/>
      <c r="K69" s="143"/>
      <c r="L69" s="143"/>
      <c r="M69" s="143"/>
      <c r="N69" s="143"/>
      <c r="O69" s="144"/>
    </row>
    <row r="70" spans="1:15" s="17" customFormat="1" ht="15" customHeight="1" hidden="1" thickBot="1">
      <c r="A70" s="99"/>
      <c r="B70" s="99"/>
      <c r="C70" s="99"/>
      <c r="D70" s="99"/>
      <c r="E70" s="99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s="17" customFormat="1" ht="15" customHeight="1" hidden="1" thickBot="1">
      <c r="A71" s="99"/>
      <c r="B71" s="99"/>
      <c r="C71" s="99"/>
      <c r="D71" s="99"/>
      <c r="E71" s="99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s="17" customFormat="1" ht="19.5" customHeight="1" hidden="1" thickBot="1">
      <c r="A72" s="151" t="s">
        <v>59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3"/>
    </row>
    <row r="73" spans="1:20" s="17" customFormat="1" ht="24.75" customHeight="1" hidden="1">
      <c r="A73" s="97">
        <v>1</v>
      </c>
      <c r="B73" s="60" t="s">
        <v>43</v>
      </c>
      <c r="C73" s="60" t="s">
        <v>64</v>
      </c>
      <c r="D73" s="61">
        <v>1130000000001</v>
      </c>
      <c r="E73" s="91" t="s">
        <v>164</v>
      </c>
      <c r="F73" s="63">
        <f>(1293806-781608.67)*0</f>
        <v>0</v>
      </c>
      <c r="G73" s="63">
        <f>((439673.21+118704-198650.26)+5316+5316+5316+4873)*0</f>
        <v>0</v>
      </c>
      <c r="H73" s="63">
        <f>F73-G73</f>
        <v>0</v>
      </c>
      <c r="I73" s="63"/>
      <c r="J73" s="63"/>
      <c r="K73" s="148" t="s">
        <v>169</v>
      </c>
      <c r="L73" s="63"/>
      <c r="M73" s="62" t="s">
        <v>46</v>
      </c>
      <c r="N73" s="19"/>
      <c r="O73" s="21"/>
      <c r="Q73" s="38">
        <f>SUM(F73:F81)</f>
        <v>0</v>
      </c>
      <c r="R73" s="38">
        <f>SUM(G73:G81)</f>
        <v>0</v>
      </c>
      <c r="S73" s="38">
        <f>SUM(H73:H81)</f>
        <v>0</v>
      </c>
      <c r="T73" s="37" t="s">
        <v>75</v>
      </c>
    </row>
    <row r="74" spans="1:19" s="17" customFormat="1" ht="24.75" customHeight="1" hidden="1">
      <c r="A74" s="97">
        <v>2</v>
      </c>
      <c r="B74" s="60" t="s">
        <v>43</v>
      </c>
      <c r="C74" s="60" t="s">
        <v>82</v>
      </c>
      <c r="D74" s="61">
        <v>1130000000002</v>
      </c>
      <c r="E74" s="91" t="s">
        <v>164</v>
      </c>
      <c r="F74" s="63">
        <f>(510751.78-181496.77)*0</f>
        <v>0</v>
      </c>
      <c r="G74" s="63">
        <f>((231952.67+49704-31743.5)+5308+5308+5308+4865.63)*0</f>
        <v>0</v>
      </c>
      <c r="H74" s="63">
        <f>F74-G74</f>
        <v>0</v>
      </c>
      <c r="I74" s="63"/>
      <c r="J74" s="63"/>
      <c r="K74" s="149"/>
      <c r="L74" s="63"/>
      <c r="M74" s="62" t="s">
        <v>46</v>
      </c>
      <c r="N74" s="19"/>
      <c r="O74" s="21"/>
      <c r="Q74" s="38"/>
      <c r="R74" s="38"/>
      <c r="S74" s="37"/>
    </row>
    <row r="75" spans="1:15" s="17" customFormat="1" ht="24.75" customHeight="1" hidden="1">
      <c r="A75" s="97">
        <v>3</v>
      </c>
      <c r="B75" s="60" t="s">
        <v>43</v>
      </c>
      <c r="C75" s="60" t="s">
        <v>83</v>
      </c>
      <c r="D75" s="61">
        <v>1130000000003</v>
      </c>
      <c r="E75" s="91" t="s">
        <v>164</v>
      </c>
      <c r="F75" s="63">
        <f>(510751.78-215091.93)*0</f>
        <v>0</v>
      </c>
      <c r="G75" s="63">
        <f>((231952.67+49704-37619.24)+5308+5308+5308+4865.63)*0</f>
        <v>0</v>
      </c>
      <c r="H75" s="63">
        <f aca="true" t="shared" si="3" ref="H75:H81">F75-G75</f>
        <v>0</v>
      </c>
      <c r="I75" s="63"/>
      <c r="J75" s="63"/>
      <c r="K75" s="149"/>
      <c r="L75" s="63"/>
      <c r="M75" s="62" t="s">
        <v>46</v>
      </c>
      <c r="N75" s="19"/>
      <c r="O75" s="21"/>
    </row>
    <row r="76" spans="1:15" s="17" customFormat="1" ht="24.75" customHeight="1" hidden="1">
      <c r="A76" s="97">
        <v>4</v>
      </c>
      <c r="B76" s="60" t="s">
        <v>43</v>
      </c>
      <c r="C76" s="60" t="s">
        <v>84</v>
      </c>
      <c r="D76" s="61">
        <v>1130000000004</v>
      </c>
      <c r="E76" s="91" t="s">
        <v>164</v>
      </c>
      <c r="F76" s="63">
        <f>(510751.78-217082.74)*0</f>
        <v>0</v>
      </c>
      <c r="G76" s="63">
        <f>((231952.67+49704-37967.42)+5308+5308+5308+4865.63)*0</f>
        <v>0</v>
      </c>
      <c r="H76" s="63">
        <f t="shared" si="3"/>
        <v>0</v>
      </c>
      <c r="I76" s="63"/>
      <c r="J76" s="63"/>
      <c r="K76" s="149"/>
      <c r="L76" s="63"/>
      <c r="M76" s="62" t="s">
        <v>46</v>
      </c>
      <c r="N76" s="19"/>
      <c r="O76" s="21"/>
    </row>
    <row r="77" spans="1:15" s="17" customFormat="1" ht="24.75" customHeight="1" hidden="1">
      <c r="A77" s="97">
        <v>5</v>
      </c>
      <c r="B77" s="60" t="s">
        <v>43</v>
      </c>
      <c r="C77" s="60" t="s">
        <v>85</v>
      </c>
      <c r="D77" s="61">
        <v>1130000000005</v>
      </c>
      <c r="E77" s="91" t="s">
        <v>164</v>
      </c>
      <c r="F77" s="63">
        <f>(510751.78-176685.6)*0</f>
        <v>0</v>
      </c>
      <c r="G77" s="63">
        <f>((231952.67+44777.5-30902.03)+5308+5308+5308+4865.63)*0</f>
        <v>0</v>
      </c>
      <c r="H77" s="63">
        <f t="shared" si="3"/>
        <v>0</v>
      </c>
      <c r="I77" s="63"/>
      <c r="J77" s="63"/>
      <c r="K77" s="150"/>
      <c r="L77" s="63"/>
      <c r="M77" s="62" t="s">
        <v>46</v>
      </c>
      <c r="N77" s="19"/>
      <c r="O77" s="21"/>
    </row>
    <row r="78" spans="1:15" s="44" customFormat="1" ht="60.75" customHeight="1" hidden="1">
      <c r="A78" s="98">
        <v>6</v>
      </c>
      <c r="B78" s="60" t="s">
        <v>43</v>
      </c>
      <c r="C78" s="60" t="s">
        <v>52</v>
      </c>
      <c r="D78" s="61">
        <v>1130000000006</v>
      </c>
      <c r="E78" s="91" t="s">
        <v>56</v>
      </c>
      <c r="F78" s="63">
        <f>212332.24*0</f>
        <v>0</v>
      </c>
      <c r="G78" s="63">
        <f>(3747*35)-(3747*35)</f>
        <v>0</v>
      </c>
      <c r="H78" s="63">
        <f t="shared" si="3"/>
        <v>0</v>
      </c>
      <c r="I78" s="154" t="s">
        <v>170</v>
      </c>
      <c r="J78" s="155"/>
      <c r="K78" s="93" t="s">
        <v>165</v>
      </c>
      <c r="L78" s="92"/>
      <c r="M78" s="93" t="s">
        <v>46</v>
      </c>
      <c r="N78" s="42"/>
      <c r="O78" s="43"/>
    </row>
    <row r="79" spans="1:15" s="44" customFormat="1" ht="29.25" customHeight="1" hidden="1">
      <c r="A79" s="98">
        <v>7</v>
      </c>
      <c r="B79" s="60" t="s">
        <v>43</v>
      </c>
      <c r="C79" s="60" t="s">
        <v>53</v>
      </c>
      <c r="D79" s="61">
        <v>1130000000007</v>
      </c>
      <c r="E79" s="91" t="s">
        <v>56</v>
      </c>
      <c r="F79" s="63">
        <f>149185*0</f>
        <v>0</v>
      </c>
      <c r="G79" s="63">
        <f>(2557*36)-(2557*36)</f>
        <v>0</v>
      </c>
      <c r="H79" s="63">
        <f t="shared" si="3"/>
        <v>0</v>
      </c>
      <c r="I79" s="156"/>
      <c r="J79" s="157"/>
      <c r="K79" s="93" t="s">
        <v>166</v>
      </c>
      <c r="L79" s="92"/>
      <c r="M79" s="93" t="s">
        <v>46</v>
      </c>
      <c r="N79" s="42"/>
      <c r="O79" s="43"/>
    </row>
    <row r="80" spans="1:15" s="44" customFormat="1" ht="24.75" customHeight="1" hidden="1">
      <c r="A80" s="98">
        <v>8</v>
      </c>
      <c r="B80" s="60" t="s">
        <v>43</v>
      </c>
      <c r="C80" s="60" t="s">
        <v>54</v>
      </c>
      <c r="D80" s="61">
        <v>1130000000008</v>
      </c>
      <c r="E80" s="91" t="s">
        <v>56</v>
      </c>
      <c r="F80" s="63">
        <f>209185*0</f>
        <v>0</v>
      </c>
      <c r="G80" s="63">
        <f>(3586*36)-(3586*36)</f>
        <v>0</v>
      </c>
      <c r="H80" s="63">
        <f t="shared" si="3"/>
        <v>0</v>
      </c>
      <c r="I80" s="156"/>
      <c r="J80" s="157"/>
      <c r="K80" s="93" t="s">
        <v>167</v>
      </c>
      <c r="L80" s="92"/>
      <c r="M80" s="93" t="s">
        <v>46</v>
      </c>
      <c r="N80" s="42"/>
      <c r="O80" s="43"/>
    </row>
    <row r="81" spans="1:15" s="44" customFormat="1" ht="24.75" customHeight="1" hidden="1" thickBot="1">
      <c r="A81" s="98">
        <v>9</v>
      </c>
      <c r="B81" s="60" t="s">
        <v>43</v>
      </c>
      <c r="C81" s="60" t="s">
        <v>55</v>
      </c>
      <c r="D81" s="61">
        <v>1130000000009</v>
      </c>
      <c r="E81" s="91" t="s">
        <v>56</v>
      </c>
      <c r="F81" s="63">
        <f>214188.25*0</f>
        <v>0</v>
      </c>
      <c r="G81" s="63">
        <f>(4016*33)-(4016*33)</f>
        <v>0</v>
      </c>
      <c r="H81" s="63">
        <f t="shared" si="3"/>
        <v>0</v>
      </c>
      <c r="I81" s="158"/>
      <c r="J81" s="159"/>
      <c r="K81" s="93" t="s">
        <v>168</v>
      </c>
      <c r="L81" s="92"/>
      <c r="M81" s="93" t="s">
        <v>46</v>
      </c>
      <c r="N81" s="42"/>
      <c r="O81" s="43"/>
    </row>
    <row r="82" spans="1:15" s="17" customFormat="1" ht="24.75" customHeight="1" hidden="1" thickBot="1">
      <c r="A82" s="165" t="s">
        <v>60</v>
      </c>
      <c r="B82" s="166"/>
      <c r="C82" s="166"/>
      <c r="D82" s="166"/>
      <c r="E82" s="167"/>
      <c r="F82" s="89">
        <f>SUM(F73:F81)</f>
        <v>0</v>
      </c>
      <c r="G82" s="89">
        <f>SUM(G73:G81)</f>
        <v>0</v>
      </c>
      <c r="H82" s="89">
        <f>SUM(H73:H81)</f>
        <v>0</v>
      </c>
      <c r="I82" s="142"/>
      <c r="J82" s="143"/>
      <c r="K82" s="143"/>
      <c r="L82" s="143"/>
      <c r="M82" s="143"/>
      <c r="N82" s="143"/>
      <c r="O82" s="144"/>
    </row>
    <row r="83" spans="1:15" s="28" customFormat="1" ht="34.5" customHeight="1" thickBot="1">
      <c r="A83" s="163" t="s">
        <v>104</v>
      </c>
      <c r="B83" s="164"/>
      <c r="C83" s="164"/>
      <c r="D83" s="164"/>
      <c r="E83" s="164"/>
      <c r="F83" s="200">
        <f>F69+F82</f>
        <v>11861526.430000003</v>
      </c>
      <c r="G83" s="200">
        <f>G69+G82</f>
        <v>11861526.430000003</v>
      </c>
      <c r="H83" s="50">
        <f>H69+H82</f>
        <v>0</v>
      </c>
      <c r="I83" s="160"/>
      <c r="J83" s="161"/>
      <c r="K83" s="161"/>
      <c r="L83" s="161"/>
      <c r="M83" s="161"/>
      <c r="N83" s="161"/>
      <c r="O83" s="162"/>
    </row>
  </sheetData>
  <sheetProtection selectLockedCells="1" selectUnlockedCells="1"/>
  <mergeCells count="31">
    <mergeCell ref="I83:O83"/>
    <mergeCell ref="A69:E69"/>
    <mergeCell ref="D7:D8"/>
    <mergeCell ref="E7:E8"/>
    <mergeCell ref="A83:E83"/>
    <mergeCell ref="A82:E82"/>
    <mergeCell ref="B7:B8"/>
    <mergeCell ref="A10:O10"/>
    <mergeCell ref="K73:K77"/>
    <mergeCell ref="L7:L8"/>
    <mergeCell ref="K7:K8"/>
    <mergeCell ref="N7:N8"/>
    <mergeCell ref="A72:O72"/>
    <mergeCell ref="I82:O82"/>
    <mergeCell ref="I78:J81"/>
    <mergeCell ref="R14:S14"/>
    <mergeCell ref="M7:M8"/>
    <mergeCell ref="I69:O69"/>
    <mergeCell ref="A7:A8"/>
    <mergeCell ref="O7:O8"/>
    <mergeCell ref="G7:G8"/>
    <mergeCell ref="R15:S15"/>
    <mergeCell ref="I7:I8"/>
    <mergeCell ref="J7:J8"/>
    <mergeCell ref="A2:O2"/>
    <mergeCell ref="A3:O3"/>
    <mergeCell ref="A4:O4"/>
    <mergeCell ref="A6:O6"/>
    <mergeCell ref="C7:C8"/>
    <mergeCell ref="H7:H8"/>
    <mergeCell ref="F7:F8"/>
  </mergeCells>
  <printOptions horizontalCentered="1"/>
  <pageMargins left="0" right="0" top="0" bottom="0" header="0" footer="0"/>
  <pageSetup firstPageNumber="1" useFirstPageNumber="1"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"/>
  <sheetViews>
    <sheetView tabSelected="1" view="pageBreakPreview" zoomScale="80" zoomScaleNormal="115" zoomScaleSheetLayoutView="80" zoomScalePageLayoutView="0" workbookViewId="0" topLeftCell="A1">
      <selection activeCell="E18" sqref="E18"/>
    </sheetView>
  </sheetViews>
  <sheetFormatPr defaultColWidth="11.57421875" defaultRowHeight="12.75"/>
  <cols>
    <col min="1" max="1" width="4.421875" style="116" customWidth="1"/>
    <col min="2" max="2" width="18.140625" style="23" customWidth="1"/>
    <col min="3" max="3" width="15.7109375" style="23" customWidth="1"/>
    <col min="4" max="4" width="8.140625" style="0" customWidth="1"/>
    <col min="5" max="5" width="9.421875" style="24" customWidth="1"/>
    <col min="6" max="6" width="6.7109375" style="24" customWidth="1"/>
    <col min="7" max="7" width="4.57421875" style="24" customWidth="1"/>
    <col min="8" max="8" width="0.9921875" style="0" hidden="1" customWidth="1"/>
    <col min="9" max="9" width="14.140625" style="35" customWidth="1"/>
    <col min="10" max="10" width="14.00390625" style="35" customWidth="1"/>
    <col min="11" max="11" width="12.28125" style="35" customWidth="1"/>
    <col min="12" max="12" width="14.7109375" style="35" customWidth="1"/>
    <col min="13" max="13" width="15.7109375" style="35" bestFit="1" customWidth="1"/>
    <col min="14" max="14" width="11.8515625" style="35" customWidth="1"/>
    <col min="15" max="15" width="9.57421875" style="35" customWidth="1"/>
    <col min="16" max="16" width="12.8515625" style="0" customWidth="1"/>
    <col min="17" max="17" width="9.57421875" style="1" customWidth="1"/>
    <col min="18" max="18" width="8.00390625" style="0" customWidth="1"/>
    <col min="19" max="19" width="2.140625" style="0" customWidth="1"/>
    <col min="20" max="21" width="12.28125" style="0" bestFit="1" customWidth="1"/>
  </cols>
  <sheetData>
    <row r="1" spans="1:18" s="5" customFormat="1" ht="9.75" customHeight="1">
      <c r="A1" s="112"/>
      <c r="B1" s="22"/>
      <c r="C1" s="20"/>
      <c r="D1" s="3"/>
      <c r="E1" s="3"/>
      <c r="F1" s="3"/>
      <c r="G1" s="3"/>
      <c r="H1" s="3"/>
      <c r="I1" s="25"/>
      <c r="J1" s="25"/>
      <c r="K1" s="25"/>
      <c r="L1" s="25"/>
      <c r="M1" s="25"/>
      <c r="N1" s="25"/>
      <c r="O1" s="25"/>
      <c r="P1" s="3"/>
      <c r="Q1" s="3"/>
      <c r="R1" s="3"/>
    </row>
    <row r="2" spans="1:18" s="5" customFormat="1" ht="13.5" customHeight="1">
      <c r="A2" s="194" t="s">
        <v>105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s="5" customFormat="1" ht="7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5" customFormat="1" ht="14.25" customHeight="1" thickBot="1">
      <c r="A4" s="132" t="s">
        <v>195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8" s="5" customFormat="1" ht="39.75" customHeight="1">
      <c r="A5" s="145" t="s">
        <v>3</v>
      </c>
      <c r="B5" s="168" t="s">
        <v>7</v>
      </c>
      <c r="C5" s="135" t="s">
        <v>107</v>
      </c>
      <c r="D5" s="135" t="s">
        <v>108</v>
      </c>
      <c r="E5" s="135" t="s">
        <v>4</v>
      </c>
      <c r="F5" s="135" t="s">
        <v>8</v>
      </c>
      <c r="G5" s="135" t="s">
        <v>9</v>
      </c>
      <c r="H5" s="135"/>
      <c r="I5" s="183" t="s">
        <v>72</v>
      </c>
      <c r="J5" s="183" t="s">
        <v>80</v>
      </c>
      <c r="K5" s="183" t="s">
        <v>10</v>
      </c>
      <c r="L5" s="137" t="s">
        <v>11</v>
      </c>
      <c r="M5" s="137" t="s">
        <v>81</v>
      </c>
      <c r="N5" s="137" t="s">
        <v>12</v>
      </c>
      <c r="O5" s="137" t="s">
        <v>172</v>
      </c>
      <c r="P5" s="135" t="s">
        <v>5</v>
      </c>
      <c r="Q5" s="172" t="s">
        <v>106</v>
      </c>
      <c r="R5" s="181" t="s">
        <v>102</v>
      </c>
    </row>
    <row r="6" spans="1:18" s="5" customFormat="1" ht="90.75" customHeight="1" thickBot="1">
      <c r="A6" s="145"/>
      <c r="B6" s="168"/>
      <c r="C6" s="136"/>
      <c r="D6" s="136"/>
      <c r="E6" s="136"/>
      <c r="F6" s="136"/>
      <c r="G6" s="136"/>
      <c r="H6" s="136"/>
      <c r="I6" s="184"/>
      <c r="J6" s="184"/>
      <c r="K6" s="184"/>
      <c r="L6" s="138"/>
      <c r="M6" s="138"/>
      <c r="N6" s="138"/>
      <c r="O6" s="138"/>
      <c r="P6" s="136"/>
      <c r="Q6" s="173"/>
      <c r="R6" s="182"/>
    </row>
    <row r="7" spans="1:18" s="5" customFormat="1" ht="13.5" thickBot="1">
      <c r="A7" s="29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/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15</v>
      </c>
      <c r="R7" s="47">
        <v>26</v>
      </c>
    </row>
    <row r="8" spans="1:18" s="100" customFormat="1" ht="19.5" customHeight="1" thickBot="1">
      <c r="A8" s="165" t="s">
        <v>65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80"/>
    </row>
    <row r="9" spans="1:23" s="30" customFormat="1" ht="30" customHeight="1">
      <c r="A9" s="115">
        <v>1</v>
      </c>
      <c r="B9" s="60" t="s">
        <v>70</v>
      </c>
      <c r="C9" s="60" t="s">
        <v>46</v>
      </c>
      <c r="D9" s="86"/>
      <c r="E9" s="62" t="s">
        <v>112</v>
      </c>
      <c r="F9" s="62"/>
      <c r="G9" s="62">
        <v>1</v>
      </c>
      <c r="H9" s="86"/>
      <c r="I9" s="63">
        <v>4000</v>
      </c>
      <c r="J9" s="63">
        <v>4000</v>
      </c>
      <c r="K9" s="63">
        <f aca="true" t="shared" si="0" ref="K9:K15">I9-J9</f>
        <v>0</v>
      </c>
      <c r="L9" s="58">
        <f aca="true" t="shared" si="1" ref="L9:L17">G9*I9</f>
        <v>4000</v>
      </c>
      <c r="M9" s="58">
        <f aca="true" t="shared" si="2" ref="M9:M17">G9*J9</f>
        <v>4000</v>
      </c>
      <c r="N9" s="58">
        <f aca="true" t="shared" si="3" ref="N9:N17">L9-M9</f>
        <v>0</v>
      </c>
      <c r="O9" s="58"/>
      <c r="P9" s="86" t="s">
        <v>46</v>
      </c>
      <c r="Q9" s="86"/>
      <c r="R9" s="87"/>
      <c r="T9" s="38">
        <f>SUM(L9:L60)</f>
        <v>508745.76</v>
      </c>
      <c r="U9" s="38">
        <f>SUM(M9:M60)</f>
        <v>508745.76</v>
      </c>
      <c r="V9" s="38">
        <f>SUM(N9:N60)</f>
        <v>0</v>
      </c>
      <c r="W9" s="37" t="s">
        <v>75</v>
      </c>
    </row>
    <row r="10" spans="1:24" s="36" customFormat="1" ht="30" customHeight="1">
      <c r="A10" s="115">
        <v>2</v>
      </c>
      <c r="B10" s="71" t="s">
        <v>71</v>
      </c>
      <c r="C10" s="71" t="s">
        <v>46</v>
      </c>
      <c r="D10" s="109"/>
      <c r="E10" s="93" t="s">
        <v>112</v>
      </c>
      <c r="F10" s="93"/>
      <c r="G10" s="93">
        <v>2</v>
      </c>
      <c r="H10" s="109"/>
      <c r="I10" s="92">
        <v>4000</v>
      </c>
      <c r="J10" s="92">
        <v>4000</v>
      </c>
      <c r="K10" s="63">
        <f t="shared" si="0"/>
        <v>0</v>
      </c>
      <c r="L10" s="58">
        <f t="shared" si="1"/>
        <v>8000</v>
      </c>
      <c r="M10" s="58">
        <f t="shared" si="2"/>
        <v>8000</v>
      </c>
      <c r="N10" s="58">
        <f t="shared" si="3"/>
        <v>0</v>
      </c>
      <c r="O10" s="58"/>
      <c r="P10" s="109" t="s">
        <v>46</v>
      </c>
      <c r="Q10" s="109"/>
      <c r="R10" s="118"/>
      <c r="T10" s="48"/>
      <c r="U10" s="48"/>
      <c r="V10" s="48"/>
      <c r="W10" s="37" t="s">
        <v>76</v>
      </c>
      <c r="X10" s="48">
        <f>T10+T67</f>
        <v>0</v>
      </c>
    </row>
    <row r="11" spans="1:22" s="36" customFormat="1" ht="30" customHeight="1">
      <c r="A11" s="115">
        <v>3</v>
      </c>
      <c r="B11" s="71" t="s">
        <v>73</v>
      </c>
      <c r="C11" s="71" t="s">
        <v>46</v>
      </c>
      <c r="D11" s="109"/>
      <c r="E11" s="93" t="s">
        <v>112</v>
      </c>
      <c r="F11" s="93"/>
      <c r="G11" s="93">
        <v>1</v>
      </c>
      <c r="H11" s="109"/>
      <c r="I11" s="92">
        <v>4000</v>
      </c>
      <c r="J11" s="92">
        <v>4000</v>
      </c>
      <c r="K11" s="63">
        <f t="shared" si="0"/>
        <v>0</v>
      </c>
      <c r="L11" s="58">
        <f t="shared" si="1"/>
        <v>4000</v>
      </c>
      <c r="M11" s="58">
        <f t="shared" si="2"/>
        <v>4000</v>
      </c>
      <c r="N11" s="58">
        <f t="shared" si="3"/>
        <v>0</v>
      </c>
      <c r="O11" s="58"/>
      <c r="P11" s="109" t="s">
        <v>46</v>
      </c>
      <c r="Q11" s="109"/>
      <c r="R11" s="118"/>
      <c r="T11" s="49">
        <f>T9+T10</f>
        <v>508745.76</v>
      </c>
      <c r="U11" s="49">
        <f>U9+U10</f>
        <v>508745.76</v>
      </c>
      <c r="V11" s="49">
        <f>V9+V10</f>
        <v>0</v>
      </c>
    </row>
    <row r="12" spans="1:21" s="30" customFormat="1" ht="30" customHeight="1">
      <c r="A12" s="115">
        <v>4</v>
      </c>
      <c r="B12" s="60" t="s">
        <v>114</v>
      </c>
      <c r="C12" s="60" t="s">
        <v>46</v>
      </c>
      <c r="D12" s="86"/>
      <c r="E12" s="62" t="s">
        <v>112</v>
      </c>
      <c r="F12" s="62"/>
      <c r="G12" s="62">
        <v>1</v>
      </c>
      <c r="H12" s="86"/>
      <c r="I12" s="92">
        <v>16000</v>
      </c>
      <c r="J12" s="92">
        <v>16000</v>
      </c>
      <c r="K12" s="63">
        <f t="shared" si="0"/>
        <v>0</v>
      </c>
      <c r="L12" s="58">
        <f t="shared" si="1"/>
        <v>16000</v>
      </c>
      <c r="M12" s="58">
        <f t="shared" si="2"/>
        <v>16000</v>
      </c>
      <c r="N12" s="58">
        <f t="shared" si="3"/>
        <v>0</v>
      </c>
      <c r="O12" s="58"/>
      <c r="P12" s="86" t="s">
        <v>46</v>
      </c>
      <c r="Q12" s="86"/>
      <c r="R12" s="87"/>
      <c r="T12" s="38"/>
      <c r="U12" s="37"/>
    </row>
    <row r="13" spans="1:24" s="30" customFormat="1" ht="30" customHeight="1">
      <c r="A13" s="115">
        <v>5</v>
      </c>
      <c r="B13" s="60" t="s">
        <v>114</v>
      </c>
      <c r="C13" s="60" t="s">
        <v>46</v>
      </c>
      <c r="D13" s="86"/>
      <c r="E13" s="62" t="s">
        <v>112</v>
      </c>
      <c r="F13" s="62"/>
      <c r="G13" s="62">
        <v>1</v>
      </c>
      <c r="H13" s="86"/>
      <c r="I13" s="92">
        <v>17000</v>
      </c>
      <c r="J13" s="92">
        <v>17000</v>
      </c>
      <c r="K13" s="63">
        <f t="shared" si="0"/>
        <v>0</v>
      </c>
      <c r="L13" s="58">
        <f t="shared" si="1"/>
        <v>17000</v>
      </c>
      <c r="M13" s="58">
        <f t="shared" si="2"/>
        <v>17000</v>
      </c>
      <c r="N13" s="58">
        <f t="shared" si="3"/>
        <v>0</v>
      </c>
      <c r="O13" s="58"/>
      <c r="P13" s="86" t="s">
        <v>46</v>
      </c>
      <c r="Q13" s="86"/>
      <c r="R13" s="87"/>
      <c r="T13" s="38" t="e">
        <f>I20+#REF!-#REF!</f>
        <v>#REF!</v>
      </c>
      <c r="U13" s="38" t="e">
        <f>J20+#REF!-#REF!</f>
        <v>#REF!</v>
      </c>
      <c r="V13" s="38" t="e">
        <f>K20+#REF!-#REF!</f>
        <v>#REF!</v>
      </c>
      <c r="W13" s="37" t="s">
        <v>182</v>
      </c>
      <c r="X13" s="123" t="s">
        <v>179</v>
      </c>
    </row>
    <row r="14" spans="1:24" s="30" customFormat="1" ht="30" customHeight="1">
      <c r="A14" s="115">
        <v>6</v>
      </c>
      <c r="B14" s="60" t="s">
        <v>114</v>
      </c>
      <c r="C14" s="60" t="s">
        <v>46</v>
      </c>
      <c r="D14" s="86"/>
      <c r="E14" s="62" t="s">
        <v>112</v>
      </c>
      <c r="F14" s="62"/>
      <c r="G14" s="62">
        <v>1</v>
      </c>
      <c r="H14" s="86"/>
      <c r="I14" s="63">
        <v>22000</v>
      </c>
      <c r="J14" s="63">
        <v>22000</v>
      </c>
      <c r="K14" s="63">
        <f t="shared" si="0"/>
        <v>0</v>
      </c>
      <c r="L14" s="58">
        <f t="shared" si="1"/>
        <v>22000</v>
      </c>
      <c r="M14" s="58">
        <f t="shared" si="2"/>
        <v>22000</v>
      </c>
      <c r="N14" s="58">
        <f t="shared" si="3"/>
        <v>0</v>
      </c>
      <c r="O14" s="58"/>
      <c r="P14" s="86" t="s">
        <v>46</v>
      </c>
      <c r="Q14" s="86"/>
      <c r="R14" s="87"/>
      <c r="T14" s="17"/>
      <c r="U14" s="17"/>
      <c r="V14" s="17"/>
      <c r="W14" s="37"/>
      <c r="X14" s="17"/>
    </row>
    <row r="15" spans="1:24" s="30" customFormat="1" ht="30" customHeight="1">
      <c r="A15" s="115">
        <v>7</v>
      </c>
      <c r="B15" s="60" t="s">
        <v>69</v>
      </c>
      <c r="C15" s="60" t="s">
        <v>46</v>
      </c>
      <c r="D15" s="86"/>
      <c r="E15" s="62" t="s">
        <v>112</v>
      </c>
      <c r="F15" s="62"/>
      <c r="G15" s="62">
        <v>1</v>
      </c>
      <c r="H15" s="86"/>
      <c r="I15" s="63">
        <v>18000</v>
      </c>
      <c r="J15" s="63">
        <v>18000</v>
      </c>
      <c r="K15" s="63">
        <f t="shared" si="0"/>
        <v>0</v>
      </c>
      <c r="L15" s="58">
        <f t="shared" si="1"/>
        <v>18000</v>
      </c>
      <c r="M15" s="58">
        <f t="shared" si="2"/>
        <v>18000</v>
      </c>
      <c r="N15" s="58">
        <f t="shared" si="3"/>
        <v>0</v>
      </c>
      <c r="O15" s="58"/>
      <c r="P15" s="86" t="s">
        <v>46</v>
      </c>
      <c r="Q15" s="86"/>
      <c r="R15" s="87"/>
      <c r="T15" s="17"/>
      <c r="U15" s="17"/>
      <c r="V15" s="17"/>
      <c r="W15" s="17"/>
      <c r="X15" s="17"/>
    </row>
    <row r="16" spans="1:23" s="30" customFormat="1" ht="30" customHeight="1">
      <c r="A16" s="115">
        <v>8</v>
      </c>
      <c r="B16" s="119" t="s">
        <v>109</v>
      </c>
      <c r="C16" s="60" t="s">
        <v>46</v>
      </c>
      <c r="D16" s="120"/>
      <c r="E16" s="121">
        <v>2016</v>
      </c>
      <c r="F16" s="121"/>
      <c r="G16" s="121">
        <v>1</v>
      </c>
      <c r="H16" s="120"/>
      <c r="I16" s="122">
        <v>5000</v>
      </c>
      <c r="J16" s="122">
        <v>5000</v>
      </c>
      <c r="K16" s="122">
        <f>I16-J16</f>
        <v>0</v>
      </c>
      <c r="L16" s="63">
        <f t="shared" si="1"/>
        <v>5000</v>
      </c>
      <c r="M16" s="63">
        <f t="shared" si="2"/>
        <v>5000</v>
      </c>
      <c r="N16" s="63">
        <f t="shared" si="3"/>
        <v>0</v>
      </c>
      <c r="O16" s="63"/>
      <c r="P16" s="86" t="s">
        <v>46</v>
      </c>
      <c r="Q16" s="86"/>
      <c r="R16" s="87"/>
      <c r="T16" s="48"/>
      <c r="U16" s="48"/>
      <c r="V16" s="48"/>
      <c r="W16" s="37"/>
    </row>
    <row r="17" spans="1:22" s="30" customFormat="1" ht="30" customHeight="1">
      <c r="A17" s="115">
        <v>9</v>
      </c>
      <c r="B17" s="119" t="s">
        <v>111</v>
      </c>
      <c r="C17" s="60" t="s">
        <v>46</v>
      </c>
      <c r="D17" s="120"/>
      <c r="E17" s="121">
        <v>2018</v>
      </c>
      <c r="F17" s="121"/>
      <c r="G17" s="121">
        <v>1</v>
      </c>
      <c r="H17" s="120"/>
      <c r="I17" s="122">
        <v>11575</v>
      </c>
      <c r="J17" s="122">
        <v>11575</v>
      </c>
      <c r="K17" s="122">
        <f>I17-J17</f>
        <v>0</v>
      </c>
      <c r="L17" s="58">
        <f t="shared" si="1"/>
        <v>11575</v>
      </c>
      <c r="M17" s="58">
        <f t="shared" si="2"/>
        <v>11575</v>
      </c>
      <c r="N17" s="58">
        <f t="shared" si="3"/>
        <v>0</v>
      </c>
      <c r="O17" s="58"/>
      <c r="P17" s="86" t="s">
        <v>46</v>
      </c>
      <c r="Q17" s="84"/>
      <c r="R17" s="85"/>
      <c r="T17" s="124"/>
      <c r="U17" s="124"/>
      <c r="V17" s="124"/>
    </row>
    <row r="18" spans="1:18" s="30" customFormat="1" ht="30" customHeight="1">
      <c r="A18" s="115">
        <v>11</v>
      </c>
      <c r="B18" s="65" t="s">
        <v>40</v>
      </c>
      <c r="C18" s="60"/>
      <c r="D18" s="86"/>
      <c r="E18" s="62">
        <v>2014</v>
      </c>
      <c r="F18" s="62"/>
      <c r="G18" s="62">
        <v>1</v>
      </c>
      <c r="H18" s="86"/>
      <c r="I18" s="63">
        <v>36325</v>
      </c>
      <c r="J18" s="63">
        <v>36325</v>
      </c>
      <c r="K18" s="63">
        <f>I18-J18</f>
        <v>0</v>
      </c>
      <c r="L18" s="58">
        <f>G18*I18</f>
        <v>36325</v>
      </c>
      <c r="M18" s="58">
        <f>G18*J18</f>
        <v>36325</v>
      </c>
      <c r="N18" s="58">
        <f>L18-M18</f>
        <v>0</v>
      </c>
      <c r="O18" s="58"/>
      <c r="P18" s="86" t="s">
        <v>46</v>
      </c>
      <c r="Q18" s="86"/>
      <c r="R18" s="87"/>
    </row>
    <row r="19" spans="1:18" s="30" customFormat="1" ht="30" customHeight="1">
      <c r="A19" s="115">
        <v>12</v>
      </c>
      <c r="B19" s="65" t="s">
        <v>74</v>
      </c>
      <c r="C19" s="60"/>
      <c r="D19" s="86"/>
      <c r="E19" s="62">
        <v>2013</v>
      </c>
      <c r="F19" s="62"/>
      <c r="G19" s="62">
        <v>1</v>
      </c>
      <c r="H19" s="86"/>
      <c r="I19" s="63">
        <v>5524.76</v>
      </c>
      <c r="J19" s="63">
        <v>5524.76</v>
      </c>
      <c r="K19" s="63">
        <f>I19-J19</f>
        <v>0</v>
      </c>
      <c r="L19" s="58">
        <f>G19*I19</f>
        <v>5524.76</v>
      </c>
      <c r="M19" s="58">
        <f>G19*J19</f>
        <v>5524.76</v>
      </c>
      <c r="N19" s="58">
        <f>L19-M19</f>
        <v>0</v>
      </c>
      <c r="O19" s="58"/>
      <c r="P19" s="86" t="s">
        <v>46</v>
      </c>
      <c r="Q19" s="86"/>
      <c r="R19" s="87"/>
    </row>
    <row r="20" spans="1:18" s="30" customFormat="1" ht="30" customHeight="1">
      <c r="A20" s="115">
        <v>13</v>
      </c>
      <c r="B20" s="65" t="s">
        <v>87</v>
      </c>
      <c r="C20" s="60"/>
      <c r="D20" s="86"/>
      <c r="E20" s="62">
        <v>2015</v>
      </c>
      <c r="F20" s="62"/>
      <c r="G20" s="62">
        <v>1</v>
      </c>
      <c r="H20" s="86"/>
      <c r="I20" s="63">
        <v>53521</v>
      </c>
      <c r="J20" s="63">
        <f>(630*6)+(637*12)+(637*12)+(637*12)+(637*12)+((637*12)+1+(1920*6))</f>
        <v>53521</v>
      </c>
      <c r="K20" s="63">
        <f>I20-J20</f>
        <v>0</v>
      </c>
      <c r="L20" s="58">
        <f>G20*I20</f>
        <v>53521</v>
      </c>
      <c r="M20" s="58">
        <f>G20*J20</f>
        <v>53521</v>
      </c>
      <c r="N20" s="58">
        <f>L20-M20</f>
        <v>0</v>
      </c>
      <c r="O20" s="58"/>
      <c r="P20" s="86" t="s">
        <v>46</v>
      </c>
      <c r="Q20" s="86"/>
      <c r="R20" s="87"/>
    </row>
    <row r="21" spans="1:18" s="30" customFormat="1" ht="37.5" customHeight="1">
      <c r="A21" s="115">
        <v>24</v>
      </c>
      <c r="B21" s="55" t="s">
        <v>189</v>
      </c>
      <c r="C21" s="55" t="s">
        <v>46</v>
      </c>
      <c r="D21" s="84"/>
      <c r="E21" s="62">
        <v>2023</v>
      </c>
      <c r="F21" s="57"/>
      <c r="G21" s="62">
        <v>1</v>
      </c>
      <c r="H21" s="84"/>
      <c r="I21" s="58">
        <v>6990</v>
      </c>
      <c r="J21" s="58">
        <v>6990</v>
      </c>
      <c r="K21" s="63">
        <f aca="true" t="shared" si="4" ref="K21:K28">I21-J21</f>
        <v>0</v>
      </c>
      <c r="L21" s="63">
        <f aca="true" t="shared" si="5" ref="L21:L30">G21*I21</f>
        <v>6990</v>
      </c>
      <c r="M21" s="63">
        <f>G21*J21</f>
        <v>6990</v>
      </c>
      <c r="N21" s="63">
        <f>L21-M21</f>
        <v>0</v>
      </c>
      <c r="O21" s="63"/>
      <c r="P21" s="86" t="s">
        <v>46</v>
      </c>
      <c r="Q21" s="84"/>
      <c r="R21" s="85"/>
    </row>
    <row r="22" spans="1:18" s="30" customFormat="1" ht="37.5" customHeight="1">
      <c r="A22" s="115"/>
      <c r="B22" s="55" t="s">
        <v>194</v>
      </c>
      <c r="C22" s="55" t="s">
        <v>196</v>
      </c>
      <c r="D22" s="84"/>
      <c r="E22" s="62">
        <v>2023</v>
      </c>
      <c r="F22" s="57"/>
      <c r="G22" s="62">
        <v>1</v>
      </c>
      <c r="H22" s="84"/>
      <c r="I22" s="58">
        <v>58560</v>
      </c>
      <c r="J22" s="58">
        <f>I22</f>
        <v>58560</v>
      </c>
      <c r="K22" s="63">
        <v>0</v>
      </c>
      <c r="L22" s="63">
        <f t="shared" si="5"/>
        <v>58560</v>
      </c>
      <c r="M22" s="63">
        <f>L22</f>
        <v>58560</v>
      </c>
      <c r="N22" s="63">
        <f>L22-M22</f>
        <v>0</v>
      </c>
      <c r="O22" s="63"/>
      <c r="P22" s="86" t="s">
        <v>46</v>
      </c>
      <c r="Q22" s="84"/>
      <c r="R22" s="85"/>
    </row>
    <row r="23" spans="1:18" s="30" customFormat="1" ht="37.5" customHeight="1">
      <c r="A23" s="115"/>
      <c r="B23" s="55" t="s">
        <v>194</v>
      </c>
      <c r="C23" s="55" t="s">
        <v>173</v>
      </c>
      <c r="D23" s="84"/>
      <c r="E23" s="62">
        <v>2023</v>
      </c>
      <c r="F23" s="57"/>
      <c r="G23" s="62">
        <v>1</v>
      </c>
      <c r="H23" s="84"/>
      <c r="I23" s="58">
        <v>56880</v>
      </c>
      <c r="J23" s="58">
        <f>I23</f>
        <v>56880</v>
      </c>
      <c r="K23" s="63">
        <v>0</v>
      </c>
      <c r="L23" s="63">
        <f t="shared" si="5"/>
        <v>56880</v>
      </c>
      <c r="M23" s="63">
        <f>L23</f>
        <v>56880</v>
      </c>
      <c r="N23" s="63">
        <f>L23-M23</f>
        <v>0</v>
      </c>
      <c r="O23" s="63"/>
      <c r="P23" s="86" t="s">
        <v>46</v>
      </c>
      <c r="Q23" s="84"/>
      <c r="R23" s="85"/>
    </row>
    <row r="24" spans="1:18" s="30" customFormat="1" ht="41.25" customHeight="1">
      <c r="A24" s="115">
        <v>28</v>
      </c>
      <c r="B24" s="55" t="s">
        <v>197</v>
      </c>
      <c r="C24" s="55"/>
      <c r="D24" s="84"/>
      <c r="E24" s="62">
        <v>2023</v>
      </c>
      <c r="F24" s="57"/>
      <c r="G24" s="62">
        <v>1</v>
      </c>
      <c r="H24" s="84"/>
      <c r="I24" s="58">
        <v>12870</v>
      </c>
      <c r="J24" s="58">
        <v>12870</v>
      </c>
      <c r="K24" s="63">
        <f t="shared" si="4"/>
        <v>0</v>
      </c>
      <c r="L24" s="63">
        <f t="shared" si="5"/>
        <v>12870</v>
      </c>
      <c r="M24" s="63">
        <f aca="true" t="shared" si="6" ref="M24:M30">G24*J24</f>
        <v>12870</v>
      </c>
      <c r="N24" s="63">
        <f aca="true" t="shared" si="7" ref="N24:N33">L24-M24</f>
        <v>0</v>
      </c>
      <c r="O24" s="63"/>
      <c r="P24" s="86" t="s">
        <v>46</v>
      </c>
      <c r="Q24" s="84"/>
      <c r="R24" s="85"/>
    </row>
    <row r="25" spans="1:18" s="30" customFormat="1" ht="30" customHeight="1">
      <c r="A25" s="115">
        <v>29</v>
      </c>
      <c r="B25" s="55" t="s">
        <v>190</v>
      </c>
      <c r="C25" s="55"/>
      <c r="D25" s="84"/>
      <c r="E25" s="62">
        <v>2023</v>
      </c>
      <c r="F25" s="57"/>
      <c r="G25" s="62">
        <v>2</v>
      </c>
      <c r="H25" s="84"/>
      <c r="I25" s="58">
        <v>16500</v>
      </c>
      <c r="J25" s="58">
        <v>16500</v>
      </c>
      <c r="K25" s="63">
        <f t="shared" si="4"/>
        <v>0</v>
      </c>
      <c r="L25" s="63">
        <f t="shared" si="5"/>
        <v>33000</v>
      </c>
      <c r="M25" s="63">
        <f t="shared" si="6"/>
        <v>33000</v>
      </c>
      <c r="N25" s="63">
        <f t="shared" si="7"/>
        <v>0</v>
      </c>
      <c r="O25" s="63"/>
      <c r="P25" s="86" t="s">
        <v>46</v>
      </c>
      <c r="Q25" s="84"/>
      <c r="R25" s="85"/>
    </row>
    <row r="26" spans="1:18" s="30" customFormat="1" ht="35.25" customHeight="1">
      <c r="A26" s="115">
        <v>30</v>
      </c>
      <c r="B26" s="55" t="s">
        <v>191</v>
      </c>
      <c r="C26" s="55"/>
      <c r="D26" s="84"/>
      <c r="E26" s="62">
        <v>2023</v>
      </c>
      <c r="F26" s="57"/>
      <c r="G26" s="62">
        <v>3</v>
      </c>
      <c r="H26" s="84"/>
      <c r="I26" s="58">
        <v>6500</v>
      </c>
      <c r="J26" s="58">
        <v>6500</v>
      </c>
      <c r="K26" s="63">
        <f t="shared" si="4"/>
        <v>0</v>
      </c>
      <c r="L26" s="63">
        <f>G26*I26</f>
        <v>19500</v>
      </c>
      <c r="M26" s="63">
        <f>G26*J26</f>
        <v>19500</v>
      </c>
      <c r="N26" s="63">
        <f>L26-M26</f>
        <v>0</v>
      </c>
      <c r="O26" s="63"/>
      <c r="P26" s="86" t="s">
        <v>46</v>
      </c>
      <c r="Q26" s="84"/>
      <c r="R26" s="85"/>
    </row>
    <row r="27" spans="1:18" s="30" customFormat="1" ht="30" customHeight="1" hidden="1">
      <c r="A27" s="115"/>
      <c r="B27" s="55"/>
      <c r="C27" s="55"/>
      <c r="D27" s="84"/>
      <c r="E27" s="62"/>
      <c r="F27" s="57"/>
      <c r="G27" s="62"/>
      <c r="H27" s="84"/>
      <c r="I27" s="58"/>
      <c r="J27" s="58"/>
      <c r="K27" s="63">
        <f t="shared" si="4"/>
        <v>0</v>
      </c>
      <c r="L27" s="63">
        <f>G27*I27</f>
        <v>0</v>
      </c>
      <c r="M27" s="63">
        <f>G27*J27</f>
        <v>0</v>
      </c>
      <c r="N27" s="63">
        <f>L27-M27</f>
        <v>0</v>
      </c>
      <c r="O27" s="63"/>
      <c r="P27" s="86" t="s">
        <v>46</v>
      </c>
      <c r="Q27" s="84"/>
      <c r="R27" s="85"/>
    </row>
    <row r="28" spans="1:18" s="30" customFormat="1" ht="30" customHeight="1" hidden="1">
      <c r="A28" s="115"/>
      <c r="B28" s="55"/>
      <c r="C28" s="55"/>
      <c r="D28" s="84"/>
      <c r="E28" s="62"/>
      <c r="F28" s="57"/>
      <c r="G28" s="62"/>
      <c r="H28" s="84"/>
      <c r="I28" s="58"/>
      <c r="J28" s="58"/>
      <c r="K28" s="63">
        <f t="shared" si="4"/>
        <v>0</v>
      </c>
      <c r="L28" s="63">
        <f t="shared" si="5"/>
        <v>0</v>
      </c>
      <c r="M28" s="63">
        <f t="shared" si="6"/>
        <v>0</v>
      </c>
      <c r="N28" s="63">
        <f t="shared" si="7"/>
        <v>0</v>
      </c>
      <c r="O28" s="63"/>
      <c r="P28" s="86" t="s">
        <v>46</v>
      </c>
      <c r="Q28" s="84"/>
      <c r="R28" s="85"/>
    </row>
    <row r="29" spans="1:18" s="30" customFormat="1" ht="30" customHeight="1">
      <c r="A29" s="115">
        <v>31</v>
      </c>
      <c r="B29" s="55" t="s">
        <v>174</v>
      </c>
      <c r="C29" s="55" t="s">
        <v>173</v>
      </c>
      <c r="D29" s="84"/>
      <c r="E29" s="62">
        <v>2019</v>
      </c>
      <c r="F29" s="57"/>
      <c r="G29" s="62">
        <v>1</v>
      </c>
      <c r="H29" s="84"/>
      <c r="I29" s="58">
        <v>37500</v>
      </c>
      <c r="J29" s="58">
        <v>37500</v>
      </c>
      <c r="K29" s="63">
        <f aca="true" t="shared" si="8" ref="K29:K34">I29-J29</f>
        <v>0</v>
      </c>
      <c r="L29" s="63">
        <f t="shared" si="5"/>
        <v>37500</v>
      </c>
      <c r="M29" s="63">
        <f t="shared" si="6"/>
        <v>37500</v>
      </c>
      <c r="N29" s="63">
        <f t="shared" si="7"/>
        <v>0</v>
      </c>
      <c r="O29" s="63"/>
      <c r="P29" s="86" t="s">
        <v>46</v>
      </c>
      <c r="Q29" s="84"/>
      <c r="R29" s="85"/>
    </row>
    <row r="30" spans="1:18" s="30" customFormat="1" ht="30" customHeight="1">
      <c r="A30" s="115">
        <v>32</v>
      </c>
      <c r="B30" s="55" t="s">
        <v>175</v>
      </c>
      <c r="C30" s="55" t="s">
        <v>173</v>
      </c>
      <c r="D30" s="84"/>
      <c r="E30" s="62">
        <v>2019</v>
      </c>
      <c r="F30" s="57"/>
      <c r="G30" s="62">
        <v>1</v>
      </c>
      <c r="H30" s="84"/>
      <c r="I30" s="58">
        <v>23200</v>
      </c>
      <c r="J30" s="58">
        <v>23200</v>
      </c>
      <c r="K30" s="63">
        <f t="shared" si="8"/>
        <v>0</v>
      </c>
      <c r="L30" s="63">
        <f t="shared" si="5"/>
        <v>23200</v>
      </c>
      <c r="M30" s="63">
        <f t="shared" si="6"/>
        <v>23200</v>
      </c>
      <c r="N30" s="63">
        <f t="shared" si="7"/>
        <v>0</v>
      </c>
      <c r="O30" s="63"/>
      <c r="P30" s="86" t="s">
        <v>46</v>
      </c>
      <c r="Q30" s="84"/>
      <c r="R30" s="85"/>
    </row>
    <row r="31" spans="1:18" s="30" customFormat="1" ht="30" customHeight="1">
      <c r="A31" s="115">
        <v>33</v>
      </c>
      <c r="B31" s="55" t="s">
        <v>176</v>
      </c>
      <c r="C31" s="55" t="s">
        <v>173</v>
      </c>
      <c r="D31" s="84"/>
      <c r="E31" s="62">
        <v>2019</v>
      </c>
      <c r="F31" s="57"/>
      <c r="G31" s="62">
        <v>1</v>
      </c>
      <c r="H31" s="84"/>
      <c r="I31" s="58">
        <v>27650</v>
      </c>
      <c r="J31" s="58">
        <v>27650</v>
      </c>
      <c r="K31" s="58">
        <f t="shared" si="8"/>
        <v>0</v>
      </c>
      <c r="L31" s="58">
        <f>G31*I31</f>
        <v>27650</v>
      </c>
      <c r="M31" s="58">
        <f>G31*J31</f>
        <v>27650</v>
      </c>
      <c r="N31" s="63">
        <f t="shared" si="7"/>
        <v>0</v>
      </c>
      <c r="O31" s="58"/>
      <c r="P31" s="86" t="s">
        <v>46</v>
      </c>
      <c r="Q31" s="84"/>
      <c r="R31" s="85"/>
    </row>
    <row r="32" spans="1:18" s="30" customFormat="1" ht="30" customHeight="1">
      <c r="A32" s="115">
        <v>34</v>
      </c>
      <c r="B32" s="55" t="s">
        <v>177</v>
      </c>
      <c r="C32" s="55" t="s">
        <v>173</v>
      </c>
      <c r="D32" s="84"/>
      <c r="E32" s="62">
        <v>2019</v>
      </c>
      <c r="F32" s="57"/>
      <c r="G32" s="62">
        <v>1</v>
      </c>
      <c r="H32" s="84"/>
      <c r="I32" s="63">
        <v>13420</v>
      </c>
      <c r="J32" s="63">
        <v>13420</v>
      </c>
      <c r="K32" s="63">
        <f t="shared" si="8"/>
        <v>0</v>
      </c>
      <c r="L32" s="58">
        <f>G32*I32</f>
        <v>13420</v>
      </c>
      <c r="M32" s="58">
        <f>G32*J32</f>
        <v>13420</v>
      </c>
      <c r="N32" s="63">
        <f t="shared" si="7"/>
        <v>0</v>
      </c>
      <c r="O32" s="58"/>
      <c r="P32" s="86" t="s">
        <v>46</v>
      </c>
      <c r="Q32" s="84"/>
      <c r="R32" s="85"/>
    </row>
    <row r="33" spans="1:18" s="30" customFormat="1" ht="30" customHeight="1" thickBot="1">
      <c r="A33" s="115">
        <v>35</v>
      </c>
      <c r="B33" s="55" t="s">
        <v>178</v>
      </c>
      <c r="C33" s="55" t="s">
        <v>173</v>
      </c>
      <c r="D33" s="84"/>
      <c r="E33" s="57">
        <v>2019</v>
      </c>
      <c r="F33" s="57"/>
      <c r="G33" s="57">
        <v>1</v>
      </c>
      <c r="H33" s="84"/>
      <c r="I33" s="63">
        <v>18230</v>
      </c>
      <c r="J33" s="63">
        <v>18230</v>
      </c>
      <c r="K33" s="63">
        <f t="shared" si="8"/>
        <v>0</v>
      </c>
      <c r="L33" s="58">
        <f>G33*I33</f>
        <v>18230</v>
      </c>
      <c r="M33" s="58">
        <f>G33*J33</f>
        <v>18230</v>
      </c>
      <c r="N33" s="63">
        <f t="shared" si="7"/>
        <v>0</v>
      </c>
      <c r="O33" s="58"/>
      <c r="P33" s="86" t="s">
        <v>46</v>
      </c>
      <c r="Q33" s="84"/>
      <c r="R33" s="85"/>
    </row>
    <row r="34" spans="1:18" s="30" customFormat="1" ht="30" customHeight="1" hidden="1">
      <c r="A34" s="115">
        <v>29</v>
      </c>
      <c r="B34" s="55"/>
      <c r="C34" s="55"/>
      <c r="D34" s="84"/>
      <c r="E34" s="57"/>
      <c r="F34" s="57"/>
      <c r="G34" s="57"/>
      <c r="H34" s="84"/>
      <c r="I34" s="63"/>
      <c r="J34" s="63"/>
      <c r="K34" s="63">
        <f t="shared" si="8"/>
        <v>0</v>
      </c>
      <c r="L34" s="58">
        <f>G34*I34</f>
        <v>0</v>
      </c>
      <c r="M34" s="58">
        <f>G34*J34</f>
        <v>0</v>
      </c>
      <c r="N34" s="58">
        <f>L34-M34</f>
        <v>0</v>
      </c>
      <c r="O34" s="58"/>
      <c r="P34" s="86" t="s">
        <v>46</v>
      </c>
      <c r="Q34" s="84"/>
      <c r="R34" s="85"/>
    </row>
    <row r="35" spans="1:18" s="30" customFormat="1" ht="30" customHeight="1" hidden="1">
      <c r="A35" s="114"/>
      <c r="B35" s="55"/>
      <c r="C35" s="55"/>
      <c r="D35" s="84"/>
      <c r="E35" s="57"/>
      <c r="F35" s="57"/>
      <c r="G35" s="57"/>
      <c r="H35" s="84"/>
      <c r="I35" s="63"/>
      <c r="J35" s="63"/>
      <c r="K35" s="63">
        <f aca="true" t="shared" si="9" ref="K35:K44">I35-J35</f>
        <v>0</v>
      </c>
      <c r="L35" s="58">
        <f aca="true" t="shared" si="10" ref="L35:L44">G35*I35</f>
        <v>0</v>
      </c>
      <c r="M35" s="58">
        <f aca="true" t="shared" si="11" ref="M35:M44">G35*J35</f>
        <v>0</v>
      </c>
      <c r="N35" s="58">
        <f aca="true" t="shared" si="12" ref="N35:N44">L35-M35</f>
        <v>0</v>
      </c>
      <c r="O35" s="58"/>
      <c r="P35" s="86" t="s">
        <v>46</v>
      </c>
      <c r="Q35" s="84"/>
      <c r="R35" s="85"/>
    </row>
    <row r="36" spans="1:18" s="30" customFormat="1" ht="30" customHeight="1" hidden="1">
      <c r="A36" s="114"/>
      <c r="B36" s="55"/>
      <c r="C36" s="55"/>
      <c r="D36" s="84"/>
      <c r="E36" s="57"/>
      <c r="F36" s="57"/>
      <c r="G36" s="57"/>
      <c r="H36" s="84"/>
      <c r="I36" s="63"/>
      <c r="J36" s="63"/>
      <c r="K36" s="63">
        <f t="shared" si="9"/>
        <v>0</v>
      </c>
      <c r="L36" s="58">
        <f t="shared" si="10"/>
        <v>0</v>
      </c>
      <c r="M36" s="58">
        <f t="shared" si="11"/>
        <v>0</v>
      </c>
      <c r="N36" s="58">
        <f t="shared" si="12"/>
        <v>0</v>
      </c>
      <c r="O36" s="58"/>
      <c r="P36" s="86" t="s">
        <v>46</v>
      </c>
      <c r="Q36" s="84"/>
      <c r="R36" s="85"/>
    </row>
    <row r="37" spans="1:18" s="30" customFormat="1" ht="30" customHeight="1" hidden="1">
      <c r="A37" s="114"/>
      <c r="B37" s="55"/>
      <c r="C37" s="55"/>
      <c r="D37" s="84"/>
      <c r="E37" s="57"/>
      <c r="F37" s="57"/>
      <c r="G37" s="57"/>
      <c r="H37" s="84"/>
      <c r="I37" s="63"/>
      <c r="J37" s="63"/>
      <c r="K37" s="63">
        <f t="shared" si="9"/>
        <v>0</v>
      </c>
      <c r="L37" s="58">
        <f t="shared" si="10"/>
        <v>0</v>
      </c>
      <c r="M37" s="58">
        <f t="shared" si="11"/>
        <v>0</v>
      </c>
      <c r="N37" s="58">
        <f t="shared" si="12"/>
        <v>0</v>
      </c>
      <c r="O37" s="58"/>
      <c r="P37" s="86" t="s">
        <v>46</v>
      </c>
      <c r="Q37" s="84"/>
      <c r="R37" s="85"/>
    </row>
    <row r="38" spans="1:18" s="30" customFormat="1" ht="30" customHeight="1" hidden="1">
      <c r="A38" s="114"/>
      <c r="B38" s="55"/>
      <c r="C38" s="55"/>
      <c r="D38" s="84"/>
      <c r="E38" s="57"/>
      <c r="F38" s="57"/>
      <c r="G38" s="57"/>
      <c r="H38" s="84"/>
      <c r="I38" s="63"/>
      <c r="J38" s="63"/>
      <c r="K38" s="63">
        <f t="shared" si="9"/>
        <v>0</v>
      </c>
      <c r="L38" s="58">
        <f t="shared" si="10"/>
        <v>0</v>
      </c>
      <c r="M38" s="58">
        <f t="shared" si="11"/>
        <v>0</v>
      </c>
      <c r="N38" s="58">
        <f t="shared" si="12"/>
        <v>0</v>
      </c>
      <c r="O38" s="58"/>
      <c r="P38" s="86" t="s">
        <v>46</v>
      </c>
      <c r="Q38" s="84"/>
      <c r="R38" s="85"/>
    </row>
    <row r="39" spans="1:18" s="30" customFormat="1" ht="30" customHeight="1" hidden="1">
      <c r="A39" s="114"/>
      <c r="B39" s="55"/>
      <c r="C39" s="55"/>
      <c r="D39" s="84"/>
      <c r="E39" s="57"/>
      <c r="F39" s="57"/>
      <c r="G39" s="57"/>
      <c r="H39" s="84"/>
      <c r="I39" s="63"/>
      <c r="J39" s="63"/>
      <c r="K39" s="63">
        <f t="shared" si="9"/>
        <v>0</v>
      </c>
      <c r="L39" s="58">
        <f t="shared" si="10"/>
        <v>0</v>
      </c>
      <c r="M39" s="58">
        <f t="shared" si="11"/>
        <v>0</v>
      </c>
      <c r="N39" s="58">
        <f t="shared" si="12"/>
        <v>0</v>
      </c>
      <c r="O39" s="58"/>
      <c r="P39" s="86" t="s">
        <v>46</v>
      </c>
      <c r="Q39" s="84"/>
      <c r="R39" s="85"/>
    </row>
    <row r="40" spans="1:18" s="30" customFormat="1" ht="30" customHeight="1" hidden="1">
      <c r="A40" s="114"/>
      <c r="B40" s="55"/>
      <c r="C40" s="55"/>
      <c r="D40" s="84"/>
      <c r="E40" s="57"/>
      <c r="F40" s="57"/>
      <c r="G40" s="57"/>
      <c r="H40" s="84"/>
      <c r="I40" s="63"/>
      <c r="J40" s="63"/>
      <c r="K40" s="63">
        <f t="shared" si="9"/>
        <v>0</v>
      </c>
      <c r="L40" s="58">
        <f t="shared" si="10"/>
        <v>0</v>
      </c>
      <c r="M40" s="58">
        <f t="shared" si="11"/>
        <v>0</v>
      </c>
      <c r="N40" s="58">
        <f t="shared" si="12"/>
        <v>0</v>
      </c>
      <c r="O40" s="58"/>
      <c r="P40" s="86" t="s">
        <v>46</v>
      </c>
      <c r="Q40" s="84"/>
      <c r="R40" s="85"/>
    </row>
    <row r="41" spans="1:18" s="30" customFormat="1" ht="30" customHeight="1" hidden="1">
      <c r="A41" s="114"/>
      <c r="B41" s="55"/>
      <c r="C41" s="55"/>
      <c r="D41" s="84"/>
      <c r="E41" s="57"/>
      <c r="F41" s="57"/>
      <c r="G41" s="57"/>
      <c r="H41" s="84"/>
      <c r="I41" s="63"/>
      <c r="J41" s="63"/>
      <c r="K41" s="63">
        <f t="shared" si="9"/>
        <v>0</v>
      </c>
      <c r="L41" s="58">
        <f t="shared" si="10"/>
        <v>0</v>
      </c>
      <c r="M41" s="58">
        <f t="shared" si="11"/>
        <v>0</v>
      </c>
      <c r="N41" s="58">
        <f t="shared" si="12"/>
        <v>0</v>
      </c>
      <c r="O41" s="58"/>
      <c r="P41" s="86" t="s">
        <v>46</v>
      </c>
      <c r="Q41" s="84"/>
      <c r="R41" s="85"/>
    </row>
    <row r="42" spans="1:18" s="30" customFormat="1" ht="30" customHeight="1" hidden="1">
      <c r="A42" s="114"/>
      <c r="B42" s="55"/>
      <c r="C42" s="55"/>
      <c r="D42" s="84"/>
      <c r="E42" s="57"/>
      <c r="F42" s="57"/>
      <c r="G42" s="57"/>
      <c r="H42" s="84"/>
      <c r="I42" s="63"/>
      <c r="J42" s="63"/>
      <c r="K42" s="63">
        <f t="shared" si="9"/>
        <v>0</v>
      </c>
      <c r="L42" s="58">
        <f t="shared" si="10"/>
        <v>0</v>
      </c>
      <c r="M42" s="58">
        <f t="shared" si="11"/>
        <v>0</v>
      </c>
      <c r="N42" s="58">
        <f t="shared" si="12"/>
        <v>0</v>
      </c>
      <c r="O42" s="58"/>
      <c r="P42" s="86" t="s">
        <v>46</v>
      </c>
      <c r="Q42" s="84"/>
      <c r="R42" s="85"/>
    </row>
    <row r="43" spans="1:18" s="30" customFormat="1" ht="30" customHeight="1" hidden="1">
      <c r="A43" s="114"/>
      <c r="B43" s="55"/>
      <c r="C43" s="55"/>
      <c r="D43" s="84"/>
      <c r="E43" s="57"/>
      <c r="F43" s="57"/>
      <c r="G43" s="57"/>
      <c r="H43" s="84"/>
      <c r="I43" s="63"/>
      <c r="J43" s="63"/>
      <c r="K43" s="63">
        <f t="shared" si="9"/>
        <v>0</v>
      </c>
      <c r="L43" s="58">
        <f t="shared" si="10"/>
        <v>0</v>
      </c>
      <c r="M43" s="58">
        <f t="shared" si="11"/>
        <v>0</v>
      </c>
      <c r="N43" s="58">
        <f t="shared" si="12"/>
        <v>0</v>
      </c>
      <c r="O43" s="58"/>
      <c r="P43" s="86" t="s">
        <v>46</v>
      </c>
      <c r="Q43" s="84"/>
      <c r="R43" s="85"/>
    </row>
    <row r="44" spans="1:18" s="30" customFormat="1" ht="30" customHeight="1" hidden="1">
      <c r="A44" s="114"/>
      <c r="B44" s="55"/>
      <c r="C44" s="55"/>
      <c r="D44" s="84"/>
      <c r="E44" s="57"/>
      <c r="F44" s="57"/>
      <c r="G44" s="57"/>
      <c r="H44" s="84"/>
      <c r="I44" s="63"/>
      <c r="J44" s="63"/>
      <c r="K44" s="63">
        <f t="shared" si="9"/>
        <v>0</v>
      </c>
      <c r="L44" s="58">
        <f t="shared" si="10"/>
        <v>0</v>
      </c>
      <c r="M44" s="58">
        <f t="shared" si="11"/>
        <v>0</v>
      </c>
      <c r="N44" s="58">
        <f t="shared" si="12"/>
        <v>0</v>
      </c>
      <c r="O44" s="58"/>
      <c r="P44" s="86" t="s">
        <v>46</v>
      </c>
      <c r="Q44" s="84"/>
      <c r="R44" s="85"/>
    </row>
    <row r="45" spans="1:18" s="30" customFormat="1" ht="30" customHeight="1" hidden="1">
      <c r="A45" s="114"/>
      <c r="B45" s="55"/>
      <c r="C45" s="55"/>
      <c r="D45" s="84"/>
      <c r="E45" s="57"/>
      <c r="F45" s="57"/>
      <c r="G45" s="57"/>
      <c r="H45" s="84"/>
      <c r="I45" s="63"/>
      <c r="J45" s="63"/>
      <c r="K45" s="63">
        <f aca="true" t="shared" si="13" ref="K45:K50">I45-J45</f>
        <v>0</v>
      </c>
      <c r="L45" s="58">
        <f aca="true" t="shared" si="14" ref="L45:L50">G45*I45</f>
        <v>0</v>
      </c>
      <c r="M45" s="58">
        <f aca="true" t="shared" si="15" ref="M45:M50">G45*J45</f>
        <v>0</v>
      </c>
      <c r="N45" s="58">
        <f aca="true" t="shared" si="16" ref="N45:N50">L45-M45</f>
        <v>0</v>
      </c>
      <c r="O45" s="58"/>
      <c r="P45" s="86" t="s">
        <v>46</v>
      </c>
      <c r="Q45" s="84"/>
      <c r="R45" s="85"/>
    </row>
    <row r="46" spans="1:18" s="30" customFormat="1" ht="30" customHeight="1" hidden="1">
      <c r="A46" s="114"/>
      <c r="B46" s="55"/>
      <c r="C46" s="55"/>
      <c r="D46" s="84"/>
      <c r="E46" s="57"/>
      <c r="F46" s="57"/>
      <c r="G46" s="57"/>
      <c r="H46" s="84"/>
      <c r="I46" s="63"/>
      <c r="J46" s="63"/>
      <c r="K46" s="63">
        <f t="shared" si="13"/>
        <v>0</v>
      </c>
      <c r="L46" s="58">
        <f t="shared" si="14"/>
        <v>0</v>
      </c>
      <c r="M46" s="58">
        <f t="shared" si="15"/>
        <v>0</v>
      </c>
      <c r="N46" s="58">
        <f t="shared" si="16"/>
        <v>0</v>
      </c>
      <c r="O46" s="58"/>
      <c r="P46" s="86" t="s">
        <v>46</v>
      </c>
      <c r="Q46" s="84"/>
      <c r="R46" s="85"/>
    </row>
    <row r="47" spans="1:18" s="30" customFormat="1" ht="30" customHeight="1" hidden="1">
      <c r="A47" s="114"/>
      <c r="B47" s="55"/>
      <c r="C47" s="55"/>
      <c r="D47" s="84"/>
      <c r="E47" s="57"/>
      <c r="F47" s="57"/>
      <c r="G47" s="57"/>
      <c r="H47" s="84"/>
      <c r="I47" s="63"/>
      <c r="J47" s="63"/>
      <c r="K47" s="63">
        <f t="shared" si="13"/>
        <v>0</v>
      </c>
      <c r="L47" s="58">
        <f t="shared" si="14"/>
        <v>0</v>
      </c>
      <c r="M47" s="58">
        <f t="shared" si="15"/>
        <v>0</v>
      </c>
      <c r="N47" s="58">
        <f t="shared" si="16"/>
        <v>0</v>
      </c>
      <c r="O47" s="58"/>
      <c r="P47" s="86" t="s">
        <v>46</v>
      </c>
      <c r="Q47" s="84"/>
      <c r="R47" s="85"/>
    </row>
    <row r="48" spans="1:18" s="30" customFormat="1" ht="30" customHeight="1" hidden="1">
      <c r="A48" s="114"/>
      <c r="B48" s="55"/>
      <c r="C48" s="55"/>
      <c r="D48" s="84"/>
      <c r="E48" s="57"/>
      <c r="F48" s="57"/>
      <c r="G48" s="57"/>
      <c r="H48" s="84"/>
      <c r="I48" s="63"/>
      <c r="J48" s="63"/>
      <c r="K48" s="63">
        <f t="shared" si="13"/>
        <v>0</v>
      </c>
      <c r="L48" s="58">
        <f t="shared" si="14"/>
        <v>0</v>
      </c>
      <c r="M48" s="58">
        <f t="shared" si="15"/>
        <v>0</v>
      </c>
      <c r="N48" s="58">
        <f t="shared" si="16"/>
        <v>0</v>
      </c>
      <c r="O48" s="58"/>
      <c r="P48" s="86" t="s">
        <v>46</v>
      </c>
      <c r="Q48" s="84"/>
      <c r="R48" s="85"/>
    </row>
    <row r="49" spans="1:18" s="30" customFormat="1" ht="30" customHeight="1" hidden="1">
      <c r="A49" s="114"/>
      <c r="B49" s="55"/>
      <c r="C49" s="55"/>
      <c r="D49" s="84"/>
      <c r="E49" s="57"/>
      <c r="F49" s="57"/>
      <c r="G49" s="57"/>
      <c r="H49" s="84"/>
      <c r="I49" s="63"/>
      <c r="J49" s="63"/>
      <c r="K49" s="63">
        <f t="shared" si="13"/>
        <v>0</v>
      </c>
      <c r="L49" s="58">
        <f t="shared" si="14"/>
        <v>0</v>
      </c>
      <c r="M49" s="58">
        <f t="shared" si="15"/>
        <v>0</v>
      </c>
      <c r="N49" s="58">
        <f t="shared" si="16"/>
        <v>0</v>
      </c>
      <c r="O49" s="58"/>
      <c r="P49" s="86" t="s">
        <v>46</v>
      </c>
      <c r="Q49" s="84"/>
      <c r="R49" s="85"/>
    </row>
    <row r="50" spans="1:18" s="30" customFormat="1" ht="30" customHeight="1" hidden="1">
      <c r="A50" s="114"/>
      <c r="B50" s="55"/>
      <c r="C50" s="55"/>
      <c r="D50" s="84"/>
      <c r="E50" s="57"/>
      <c r="F50" s="57"/>
      <c r="G50" s="57"/>
      <c r="H50" s="84"/>
      <c r="I50" s="63"/>
      <c r="J50" s="63"/>
      <c r="K50" s="63">
        <f t="shared" si="13"/>
        <v>0</v>
      </c>
      <c r="L50" s="58">
        <f t="shared" si="14"/>
        <v>0</v>
      </c>
      <c r="M50" s="58">
        <f t="shared" si="15"/>
        <v>0</v>
      </c>
      <c r="N50" s="58">
        <f t="shared" si="16"/>
        <v>0</v>
      </c>
      <c r="O50" s="58"/>
      <c r="P50" s="86" t="s">
        <v>46</v>
      </c>
      <c r="Q50" s="84"/>
      <c r="R50" s="85"/>
    </row>
    <row r="51" spans="1:18" s="30" customFormat="1" ht="30" customHeight="1" hidden="1">
      <c r="A51" s="114"/>
      <c r="B51" s="55"/>
      <c r="C51" s="55"/>
      <c r="D51" s="84"/>
      <c r="E51" s="57"/>
      <c r="F51" s="57"/>
      <c r="G51" s="57"/>
      <c r="H51" s="84"/>
      <c r="I51" s="63"/>
      <c r="J51" s="63"/>
      <c r="K51" s="63">
        <f aca="true" t="shared" si="17" ref="K51:K56">I51-J51</f>
        <v>0</v>
      </c>
      <c r="L51" s="58">
        <f aca="true" t="shared" si="18" ref="L51:L56">G51*I51</f>
        <v>0</v>
      </c>
      <c r="M51" s="58">
        <f aca="true" t="shared" si="19" ref="M51:M56">G51*J51</f>
        <v>0</v>
      </c>
      <c r="N51" s="58">
        <f aca="true" t="shared" si="20" ref="N51:N56">L51-M51</f>
        <v>0</v>
      </c>
      <c r="O51" s="58"/>
      <c r="P51" s="86" t="s">
        <v>46</v>
      </c>
      <c r="Q51" s="84"/>
      <c r="R51" s="85"/>
    </row>
    <row r="52" spans="1:18" s="30" customFormat="1" ht="30" customHeight="1" hidden="1">
      <c r="A52" s="114"/>
      <c r="B52" s="55"/>
      <c r="C52" s="55"/>
      <c r="D52" s="84"/>
      <c r="E52" s="57"/>
      <c r="F52" s="57"/>
      <c r="G52" s="57"/>
      <c r="H52" s="84"/>
      <c r="I52" s="63"/>
      <c r="J52" s="63"/>
      <c r="K52" s="63">
        <f t="shared" si="17"/>
        <v>0</v>
      </c>
      <c r="L52" s="58">
        <f t="shared" si="18"/>
        <v>0</v>
      </c>
      <c r="M52" s="58">
        <f t="shared" si="19"/>
        <v>0</v>
      </c>
      <c r="N52" s="58">
        <f t="shared" si="20"/>
        <v>0</v>
      </c>
      <c r="O52" s="58"/>
      <c r="P52" s="86" t="s">
        <v>46</v>
      </c>
      <c r="Q52" s="84"/>
      <c r="R52" s="85"/>
    </row>
    <row r="53" spans="1:18" s="30" customFormat="1" ht="30" customHeight="1" hidden="1">
      <c r="A53" s="114"/>
      <c r="B53" s="55"/>
      <c r="C53" s="55"/>
      <c r="D53" s="84"/>
      <c r="E53" s="57"/>
      <c r="F53" s="57"/>
      <c r="G53" s="57"/>
      <c r="H53" s="84"/>
      <c r="I53" s="63"/>
      <c r="J53" s="63"/>
      <c r="K53" s="63">
        <f t="shared" si="17"/>
        <v>0</v>
      </c>
      <c r="L53" s="58">
        <f t="shared" si="18"/>
        <v>0</v>
      </c>
      <c r="M53" s="58">
        <f t="shared" si="19"/>
        <v>0</v>
      </c>
      <c r="N53" s="58">
        <f t="shared" si="20"/>
        <v>0</v>
      </c>
      <c r="O53" s="58"/>
      <c r="P53" s="86" t="s">
        <v>46</v>
      </c>
      <c r="Q53" s="84"/>
      <c r="R53" s="85"/>
    </row>
    <row r="54" spans="1:18" s="30" customFormat="1" ht="30" customHeight="1" hidden="1">
      <c r="A54" s="114"/>
      <c r="B54" s="55"/>
      <c r="C54" s="55"/>
      <c r="D54" s="84"/>
      <c r="E54" s="57"/>
      <c r="F54" s="57"/>
      <c r="G54" s="57"/>
      <c r="H54" s="84"/>
      <c r="I54" s="63"/>
      <c r="J54" s="63"/>
      <c r="K54" s="63">
        <f t="shared" si="17"/>
        <v>0</v>
      </c>
      <c r="L54" s="58">
        <f t="shared" si="18"/>
        <v>0</v>
      </c>
      <c r="M54" s="58">
        <f t="shared" si="19"/>
        <v>0</v>
      </c>
      <c r="N54" s="58">
        <f t="shared" si="20"/>
        <v>0</v>
      </c>
      <c r="O54" s="58"/>
      <c r="P54" s="86" t="s">
        <v>46</v>
      </c>
      <c r="Q54" s="84"/>
      <c r="R54" s="85"/>
    </row>
    <row r="55" spans="1:18" s="30" customFormat="1" ht="30" customHeight="1" hidden="1">
      <c r="A55" s="114"/>
      <c r="B55" s="55"/>
      <c r="C55" s="55"/>
      <c r="D55" s="84"/>
      <c r="E55" s="57"/>
      <c r="F55" s="57"/>
      <c r="G55" s="57"/>
      <c r="H55" s="84"/>
      <c r="I55" s="63"/>
      <c r="J55" s="63"/>
      <c r="K55" s="63">
        <f t="shared" si="17"/>
        <v>0</v>
      </c>
      <c r="L55" s="58">
        <f t="shared" si="18"/>
        <v>0</v>
      </c>
      <c r="M55" s="58">
        <f t="shared" si="19"/>
        <v>0</v>
      </c>
      <c r="N55" s="58">
        <f t="shared" si="20"/>
        <v>0</v>
      </c>
      <c r="O55" s="58"/>
      <c r="P55" s="86" t="s">
        <v>46</v>
      </c>
      <c r="Q55" s="84"/>
      <c r="R55" s="85"/>
    </row>
    <row r="56" spans="1:18" s="30" customFormat="1" ht="30" customHeight="1" hidden="1">
      <c r="A56" s="114"/>
      <c r="B56" s="55"/>
      <c r="C56" s="55"/>
      <c r="D56" s="84"/>
      <c r="E56" s="57"/>
      <c r="F56" s="57"/>
      <c r="G56" s="57"/>
      <c r="H56" s="84"/>
      <c r="I56" s="63"/>
      <c r="J56" s="63"/>
      <c r="K56" s="63">
        <f t="shared" si="17"/>
        <v>0</v>
      </c>
      <c r="L56" s="58">
        <f t="shared" si="18"/>
        <v>0</v>
      </c>
      <c r="M56" s="58">
        <f t="shared" si="19"/>
        <v>0</v>
      </c>
      <c r="N56" s="58">
        <f t="shared" si="20"/>
        <v>0</v>
      </c>
      <c r="O56" s="58"/>
      <c r="P56" s="86" t="s">
        <v>46</v>
      </c>
      <c r="Q56" s="84"/>
      <c r="R56" s="85"/>
    </row>
    <row r="57" spans="1:18" s="30" customFormat="1" ht="30" customHeight="1" hidden="1">
      <c r="A57" s="114"/>
      <c r="B57" s="55"/>
      <c r="C57" s="55"/>
      <c r="D57" s="84"/>
      <c r="E57" s="57"/>
      <c r="F57" s="57"/>
      <c r="G57" s="57"/>
      <c r="H57" s="84"/>
      <c r="I57" s="63"/>
      <c r="J57" s="63"/>
      <c r="K57" s="63">
        <f>I57-J57</f>
        <v>0</v>
      </c>
      <c r="L57" s="58">
        <f>G57*I57</f>
        <v>0</v>
      </c>
      <c r="M57" s="58">
        <f>G57*J57</f>
        <v>0</v>
      </c>
      <c r="N57" s="58">
        <f>L57-M57</f>
        <v>0</v>
      </c>
      <c r="O57" s="58"/>
      <c r="P57" s="86" t="s">
        <v>46</v>
      </c>
      <c r="Q57" s="84"/>
      <c r="R57" s="85"/>
    </row>
    <row r="58" spans="1:18" s="30" customFormat="1" ht="30" customHeight="1" hidden="1">
      <c r="A58" s="114"/>
      <c r="B58" s="55"/>
      <c r="C58" s="55"/>
      <c r="D58" s="84"/>
      <c r="E58" s="57"/>
      <c r="F58" s="57"/>
      <c r="G58" s="57"/>
      <c r="H58" s="84"/>
      <c r="I58" s="63"/>
      <c r="J58" s="63"/>
      <c r="K58" s="63">
        <f>I58-J58</f>
        <v>0</v>
      </c>
      <c r="L58" s="58">
        <f>G58*I58</f>
        <v>0</v>
      </c>
      <c r="M58" s="58">
        <f>G58*J58</f>
        <v>0</v>
      </c>
      <c r="N58" s="58">
        <f>L58-M58</f>
        <v>0</v>
      </c>
      <c r="O58" s="58"/>
      <c r="P58" s="86" t="s">
        <v>46</v>
      </c>
      <c r="Q58" s="84"/>
      <c r="R58" s="85"/>
    </row>
    <row r="59" spans="1:18" s="30" customFormat="1" ht="30" customHeight="1" hidden="1">
      <c r="A59" s="114"/>
      <c r="B59" s="55"/>
      <c r="C59" s="55"/>
      <c r="D59" s="84"/>
      <c r="E59" s="57"/>
      <c r="F59" s="57"/>
      <c r="G59" s="57"/>
      <c r="H59" s="84"/>
      <c r="I59" s="63"/>
      <c r="J59" s="63"/>
      <c r="K59" s="63">
        <f>I59-J59</f>
        <v>0</v>
      </c>
      <c r="L59" s="58">
        <f>G59*I59</f>
        <v>0</v>
      </c>
      <c r="M59" s="58">
        <f>G59*J59</f>
        <v>0</v>
      </c>
      <c r="N59" s="58">
        <f>L59-M59</f>
        <v>0</v>
      </c>
      <c r="O59" s="58"/>
      <c r="P59" s="86" t="s">
        <v>46</v>
      </c>
      <c r="Q59" s="84"/>
      <c r="R59" s="85"/>
    </row>
    <row r="60" spans="1:18" s="30" customFormat="1" ht="30" customHeight="1" hidden="1" thickBot="1">
      <c r="A60" s="114"/>
      <c r="B60" s="55"/>
      <c r="C60" s="55"/>
      <c r="D60" s="84"/>
      <c r="E60" s="57"/>
      <c r="F60" s="57"/>
      <c r="G60" s="57"/>
      <c r="H60" s="84"/>
      <c r="I60" s="63"/>
      <c r="J60" s="63"/>
      <c r="K60" s="63">
        <f>I60-J60</f>
        <v>0</v>
      </c>
      <c r="L60" s="58">
        <f>G60*I60</f>
        <v>0</v>
      </c>
      <c r="M60" s="58">
        <f>G60*J60</f>
        <v>0</v>
      </c>
      <c r="N60" s="58">
        <f>L60-M60</f>
        <v>0</v>
      </c>
      <c r="O60" s="58"/>
      <c r="P60" s="86" t="s">
        <v>46</v>
      </c>
      <c r="Q60" s="84"/>
      <c r="R60" s="85"/>
    </row>
    <row r="61" spans="1:18" s="30" customFormat="1" ht="24.75" customHeight="1" thickBot="1">
      <c r="A61" s="188" t="s">
        <v>60</v>
      </c>
      <c r="B61" s="189"/>
      <c r="C61" s="189"/>
      <c r="D61" s="189"/>
      <c r="E61" s="189"/>
      <c r="F61" s="189"/>
      <c r="G61" s="190"/>
      <c r="H61" s="33"/>
      <c r="I61" s="18">
        <f>SUM(I9:I60)</f>
        <v>475245.76</v>
      </c>
      <c r="J61" s="18">
        <f>SUM(J9:J60)</f>
        <v>475245.76</v>
      </c>
      <c r="K61" s="18">
        <f>SUM(K9:K60)</f>
        <v>0</v>
      </c>
      <c r="L61" s="18">
        <f>SUM(L9:L60)</f>
        <v>508745.76</v>
      </c>
      <c r="M61" s="18">
        <f>SUM(M9:M60)</f>
        <v>508745.76</v>
      </c>
      <c r="N61" s="18">
        <f>SUM(N9:N60)</f>
        <v>0</v>
      </c>
      <c r="O61" s="191"/>
      <c r="P61" s="192"/>
      <c r="Q61" s="192"/>
      <c r="R61" s="193"/>
    </row>
    <row r="62" spans="1:18" s="30" customFormat="1" ht="19.5" customHeight="1" thickBot="1">
      <c r="A62" s="177" t="s">
        <v>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/>
    </row>
    <row r="63" spans="1:23" s="30" customFormat="1" ht="24.75" customHeight="1" thickBot="1">
      <c r="A63" s="113">
        <v>1</v>
      </c>
      <c r="B63" s="103" t="s">
        <v>86</v>
      </c>
      <c r="C63" s="103" t="s">
        <v>46</v>
      </c>
      <c r="D63" s="103"/>
      <c r="E63" s="103"/>
      <c r="F63" s="103"/>
      <c r="G63" s="103">
        <v>1</v>
      </c>
      <c r="H63" s="103"/>
      <c r="I63" s="104">
        <v>497700</v>
      </c>
      <c r="J63" s="104">
        <f>(5925*4)+(8295*12)+((8295*12)+1185)+(8295*12)+(8295*12)+(8295*9)</f>
        <v>497700</v>
      </c>
      <c r="K63" s="104">
        <f>I63-J63</f>
        <v>0</v>
      </c>
      <c r="L63" s="104">
        <f>G63*I63</f>
        <v>497700</v>
      </c>
      <c r="M63" s="104">
        <f>G63*J63</f>
        <v>497700</v>
      </c>
      <c r="N63" s="104">
        <f>L63-M63</f>
        <v>0</v>
      </c>
      <c r="O63" s="104"/>
      <c r="P63" s="103" t="s">
        <v>46</v>
      </c>
      <c r="Q63" s="105"/>
      <c r="R63" s="106"/>
      <c r="T63" s="38">
        <f>L63</f>
        <v>497700</v>
      </c>
      <c r="U63" s="38">
        <f>M63</f>
        <v>497700</v>
      </c>
      <c r="V63" s="38">
        <f>N63</f>
        <v>0</v>
      </c>
      <c r="W63" s="37" t="s">
        <v>75</v>
      </c>
    </row>
    <row r="64" spans="1:23" s="30" customFormat="1" ht="24.75" customHeight="1" thickBot="1">
      <c r="A64" s="165" t="s">
        <v>60</v>
      </c>
      <c r="B64" s="166"/>
      <c r="C64" s="166"/>
      <c r="D64" s="166"/>
      <c r="E64" s="166"/>
      <c r="F64" s="166"/>
      <c r="G64" s="167"/>
      <c r="H64" s="107"/>
      <c r="I64" s="108">
        <f aca="true" t="shared" si="21" ref="I64:N64">I63</f>
        <v>497700</v>
      </c>
      <c r="J64" s="108">
        <f t="shared" si="21"/>
        <v>497700</v>
      </c>
      <c r="K64" s="108">
        <f t="shared" si="21"/>
        <v>0</v>
      </c>
      <c r="L64" s="108">
        <f t="shared" si="21"/>
        <v>497700</v>
      </c>
      <c r="M64" s="108">
        <f t="shared" si="21"/>
        <v>497700</v>
      </c>
      <c r="N64" s="108">
        <f t="shared" si="21"/>
        <v>0</v>
      </c>
      <c r="O64" s="142"/>
      <c r="P64" s="143"/>
      <c r="Q64" s="143"/>
      <c r="R64" s="144"/>
      <c r="T64" s="38"/>
      <c r="W64" s="37"/>
    </row>
    <row r="65" spans="1:20" s="101" customFormat="1" ht="19.5" customHeight="1" thickBot="1">
      <c r="A65" s="165" t="s">
        <v>67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80"/>
      <c r="T65" s="102"/>
    </row>
    <row r="66" spans="1:23" s="30" customFormat="1" ht="24.75" customHeight="1">
      <c r="A66" s="114">
        <v>1</v>
      </c>
      <c r="B66" s="55" t="s">
        <v>77</v>
      </c>
      <c r="C66" s="55" t="s">
        <v>46</v>
      </c>
      <c r="D66" s="84"/>
      <c r="E66" s="57"/>
      <c r="F66" s="57"/>
      <c r="G66" s="57">
        <v>1</v>
      </c>
      <c r="H66" s="84"/>
      <c r="I66" s="58">
        <v>23600</v>
      </c>
      <c r="J66" s="58">
        <f>I66</f>
        <v>23600</v>
      </c>
      <c r="K66" s="58">
        <f>I66-J66</f>
        <v>0</v>
      </c>
      <c r="L66" s="58">
        <f>G66*I66</f>
        <v>23600</v>
      </c>
      <c r="M66" s="58">
        <f>G66*J66</f>
        <v>23600</v>
      </c>
      <c r="N66" s="58">
        <f>L66-M66</f>
        <v>0</v>
      </c>
      <c r="O66" s="58"/>
      <c r="P66" s="84" t="s">
        <v>46</v>
      </c>
      <c r="Q66" s="84"/>
      <c r="R66" s="85"/>
      <c r="T66" s="38">
        <f>SUM(L66:L70)</f>
        <v>128773</v>
      </c>
      <c r="U66" s="38">
        <f>SUM(M66:M70)</f>
        <v>128773</v>
      </c>
      <c r="V66" s="38">
        <f>SUM(N66:N70)</f>
        <v>0</v>
      </c>
      <c r="W66" s="37" t="s">
        <v>75</v>
      </c>
    </row>
    <row r="67" spans="1:23" s="30" customFormat="1" ht="24.75" customHeight="1">
      <c r="A67" s="115">
        <v>2</v>
      </c>
      <c r="B67" s="60" t="s">
        <v>41</v>
      </c>
      <c r="C67" s="60" t="s">
        <v>46</v>
      </c>
      <c r="D67" s="86"/>
      <c r="E67" s="62"/>
      <c r="F67" s="62"/>
      <c r="G67" s="62">
        <v>1</v>
      </c>
      <c r="H67" s="86"/>
      <c r="I67" s="63">
        <v>12000</v>
      </c>
      <c r="J67" s="63">
        <f>I67</f>
        <v>12000</v>
      </c>
      <c r="K67" s="63">
        <f aca="true" t="shared" si="22" ref="K67:K78">I67-J67</f>
        <v>0</v>
      </c>
      <c r="L67" s="63">
        <f>G67*I67</f>
        <v>12000</v>
      </c>
      <c r="M67" s="63">
        <f aca="true" t="shared" si="23" ref="M67:M78">G67*J67</f>
        <v>12000</v>
      </c>
      <c r="N67" s="63">
        <f aca="true" t="shared" si="24" ref="N67:N78">L67-M67</f>
        <v>0</v>
      </c>
      <c r="O67" s="63"/>
      <c r="P67" s="86" t="s">
        <v>46</v>
      </c>
      <c r="Q67" s="86"/>
      <c r="R67" s="87"/>
      <c r="T67" s="38">
        <f>SUM(L71:L89)</f>
        <v>0</v>
      </c>
      <c r="U67" s="38">
        <f>SUM(M71:M89)</f>
        <v>0</v>
      </c>
      <c r="V67" s="38">
        <f>SUM(N71:N89)</f>
        <v>0</v>
      </c>
      <c r="W67" s="37" t="s">
        <v>76</v>
      </c>
    </row>
    <row r="68" spans="1:22" s="30" customFormat="1" ht="24.75" customHeight="1">
      <c r="A68" s="115">
        <v>3</v>
      </c>
      <c r="B68" s="60" t="s">
        <v>78</v>
      </c>
      <c r="C68" s="60" t="s">
        <v>46</v>
      </c>
      <c r="D68" s="86"/>
      <c r="E68" s="62"/>
      <c r="F68" s="62"/>
      <c r="G68" s="62">
        <v>1</v>
      </c>
      <c r="H68" s="86"/>
      <c r="I68" s="63">
        <v>23400</v>
      </c>
      <c r="J68" s="63">
        <f>I68</f>
        <v>23400</v>
      </c>
      <c r="K68" s="63">
        <f t="shared" si="22"/>
        <v>0</v>
      </c>
      <c r="L68" s="63">
        <f>G68*I68</f>
        <v>23400</v>
      </c>
      <c r="M68" s="63">
        <f t="shared" si="23"/>
        <v>23400</v>
      </c>
      <c r="N68" s="63">
        <f t="shared" si="24"/>
        <v>0</v>
      </c>
      <c r="O68" s="63"/>
      <c r="P68" s="86" t="s">
        <v>46</v>
      </c>
      <c r="Q68" s="86"/>
      <c r="R68" s="87"/>
      <c r="T68" s="53">
        <f>T66+T67</f>
        <v>128773</v>
      </c>
      <c r="U68" s="53">
        <f>U66+U67</f>
        <v>128773</v>
      </c>
      <c r="V68" s="53">
        <f>V66+V67</f>
        <v>0</v>
      </c>
    </row>
    <row r="69" spans="1:18" s="30" customFormat="1" ht="24.75" customHeight="1">
      <c r="A69" s="115">
        <v>4</v>
      </c>
      <c r="B69" s="60" t="s">
        <v>78</v>
      </c>
      <c r="C69" s="60" t="s">
        <v>46</v>
      </c>
      <c r="D69" s="86"/>
      <c r="E69" s="62"/>
      <c r="F69" s="62"/>
      <c r="G69" s="62">
        <v>1</v>
      </c>
      <c r="H69" s="86"/>
      <c r="I69" s="63">
        <v>29773</v>
      </c>
      <c r="J69" s="63">
        <f>I69</f>
        <v>29773</v>
      </c>
      <c r="K69" s="63">
        <f t="shared" si="22"/>
        <v>0</v>
      </c>
      <c r="L69" s="63">
        <f>G69*I69</f>
        <v>29773</v>
      </c>
      <c r="M69" s="63">
        <f t="shared" si="23"/>
        <v>29773</v>
      </c>
      <c r="N69" s="63">
        <f t="shared" si="24"/>
        <v>0</v>
      </c>
      <c r="O69" s="63"/>
      <c r="P69" s="86" t="s">
        <v>46</v>
      </c>
      <c r="Q69" s="86"/>
      <c r="R69" s="87"/>
    </row>
    <row r="70" spans="1:18" s="30" customFormat="1" ht="24.75" customHeight="1" thickBot="1">
      <c r="A70" s="115">
        <v>5</v>
      </c>
      <c r="B70" s="71" t="s">
        <v>79</v>
      </c>
      <c r="C70" s="71" t="s">
        <v>46</v>
      </c>
      <c r="D70" s="109"/>
      <c r="E70" s="93"/>
      <c r="F70" s="93"/>
      <c r="G70" s="93">
        <v>4</v>
      </c>
      <c r="H70" s="109"/>
      <c r="I70" s="92">
        <v>10000</v>
      </c>
      <c r="J70" s="63">
        <f>I70</f>
        <v>10000</v>
      </c>
      <c r="K70" s="63">
        <f t="shared" si="22"/>
        <v>0</v>
      </c>
      <c r="L70" s="63">
        <f>G70*I70</f>
        <v>40000</v>
      </c>
      <c r="M70" s="63">
        <f t="shared" si="23"/>
        <v>40000</v>
      </c>
      <c r="N70" s="63">
        <f t="shared" si="24"/>
        <v>0</v>
      </c>
      <c r="O70" s="63"/>
      <c r="P70" s="86" t="s">
        <v>46</v>
      </c>
      <c r="Q70" s="86"/>
      <c r="R70" s="87"/>
    </row>
    <row r="71" spans="1:18" ht="24.75" customHeight="1" hidden="1">
      <c r="A71" s="115">
        <v>6</v>
      </c>
      <c r="B71" s="60"/>
      <c r="C71" s="60"/>
      <c r="D71" s="86"/>
      <c r="E71" s="62"/>
      <c r="F71" s="62"/>
      <c r="G71" s="62"/>
      <c r="H71" s="86"/>
      <c r="I71" s="63"/>
      <c r="J71" s="63"/>
      <c r="K71" s="63">
        <f t="shared" si="22"/>
        <v>0</v>
      </c>
      <c r="L71" s="63">
        <f aca="true" t="shared" si="25" ref="L71:L78">G71*I71</f>
        <v>0</v>
      </c>
      <c r="M71" s="63">
        <f t="shared" si="23"/>
        <v>0</v>
      </c>
      <c r="N71" s="63">
        <f t="shared" si="24"/>
        <v>0</v>
      </c>
      <c r="O71" s="63"/>
      <c r="P71" s="86" t="s">
        <v>46</v>
      </c>
      <c r="Q71" s="110"/>
      <c r="R71" s="111"/>
    </row>
    <row r="72" spans="1:18" ht="24.75" customHeight="1" hidden="1">
      <c r="A72" s="115">
        <v>7</v>
      </c>
      <c r="B72" s="60"/>
      <c r="C72" s="60"/>
      <c r="D72" s="86"/>
      <c r="E72" s="62"/>
      <c r="F72" s="62"/>
      <c r="G72" s="62"/>
      <c r="H72" s="86"/>
      <c r="I72" s="63"/>
      <c r="J72" s="63"/>
      <c r="K72" s="63">
        <f t="shared" si="22"/>
        <v>0</v>
      </c>
      <c r="L72" s="63">
        <f t="shared" si="25"/>
        <v>0</v>
      </c>
      <c r="M72" s="63">
        <f t="shared" si="23"/>
        <v>0</v>
      </c>
      <c r="N72" s="63">
        <f t="shared" si="24"/>
        <v>0</v>
      </c>
      <c r="O72" s="63"/>
      <c r="P72" s="86" t="s">
        <v>46</v>
      </c>
      <c r="Q72" s="110"/>
      <c r="R72" s="111"/>
    </row>
    <row r="73" spans="1:18" ht="24.75" customHeight="1" hidden="1">
      <c r="A73" s="115">
        <v>8</v>
      </c>
      <c r="B73" s="60"/>
      <c r="C73" s="60"/>
      <c r="D73" s="86"/>
      <c r="E73" s="62"/>
      <c r="F73" s="62"/>
      <c r="G73" s="62"/>
      <c r="H73" s="86"/>
      <c r="I73" s="63"/>
      <c r="J73" s="63"/>
      <c r="K73" s="63">
        <f t="shared" si="22"/>
        <v>0</v>
      </c>
      <c r="L73" s="63">
        <f t="shared" si="25"/>
        <v>0</v>
      </c>
      <c r="M73" s="63">
        <f t="shared" si="23"/>
        <v>0</v>
      </c>
      <c r="N73" s="63">
        <f t="shared" si="24"/>
        <v>0</v>
      </c>
      <c r="O73" s="63"/>
      <c r="P73" s="86" t="s">
        <v>46</v>
      </c>
      <c r="Q73" s="110"/>
      <c r="R73" s="111"/>
    </row>
    <row r="74" spans="1:18" ht="24.75" customHeight="1" hidden="1">
      <c r="A74" s="115">
        <v>9</v>
      </c>
      <c r="B74" s="60"/>
      <c r="C74" s="60"/>
      <c r="D74" s="86"/>
      <c r="E74" s="62"/>
      <c r="F74" s="62"/>
      <c r="G74" s="62"/>
      <c r="H74" s="86"/>
      <c r="I74" s="63"/>
      <c r="J74" s="63"/>
      <c r="K74" s="63">
        <f t="shared" si="22"/>
        <v>0</v>
      </c>
      <c r="L74" s="63">
        <f t="shared" si="25"/>
        <v>0</v>
      </c>
      <c r="M74" s="63">
        <f t="shared" si="23"/>
        <v>0</v>
      </c>
      <c r="N74" s="63">
        <f t="shared" si="24"/>
        <v>0</v>
      </c>
      <c r="O74" s="63"/>
      <c r="P74" s="86" t="s">
        <v>46</v>
      </c>
      <c r="Q74" s="110"/>
      <c r="R74" s="111"/>
    </row>
    <row r="75" spans="1:18" ht="24.75" customHeight="1" hidden="1">
      <c r="A75" s="115">
        <v>10</v>
      </c>
      <c r="B75" s="60"/>
      <c r="C75" s="60"/>
      <c r="D75" s="86"/>
      <c r="E75" s="62"/>
      <c r="F75" s="62"/>
      <c r="G75" s="62"/>
      <c r="H75" s="86"/>
      <c r="I75" s="63"/>
      <c r="J75" s="63"/>
      <c r="K75" s="63">
        <f t="shared" si="22"/>
        <v>0</v>
      </c>
      <c r="L75" s="63">
        <f t="shared" si="25"/>
        <v>0</v>
      </c>
      <c r="M75" s="63">
        <f t="shared" si="23"/>
        <v>0</v>
      </c>
      <c r="N75" s="63">
        <f t="shared" si="24"/>
        <v>0</v>
      </c>
      <c r="O75" s="63"/>
      <c r="P75" s="86" t="s">
        <v>46</v>
      </c>
      <c r="Q75" s="110"/>
      <c r="R75" s="111"/>
    </row>
    <row r="76" spans="1:18" ht="24.75" customHeight="1" hidden="1">
      <c r="A76" s="115">
        <v>11</v>
      </c>
      <c r="B76" s="60"/>
      <c r="C76" s="60"/>
      <c r="D76" s="86"/>
      <c r="E76" s="62"/>
      <c r="F76" s="62"/>
      <c r="G76" s="62"/>
      <c r="H76" s="86"/>
      <c r="I76" s="63"/>
      <c r="J76" s="63"/>
      <c r="K76" s="63">
        <f t="shared" si="22"/>
        <v>0</v>
      </c>
      <c r="L76" s="63">
        <f t="shared" si="25"/>
        <v>0</v>
      </c>
      <c r="M76" s="63">
        <f t="shared" si="23"/>
        <v>0</v>
      </c>
      <c r="N76" s="63">
        <f t="shared" si="24"/>
        <v>0</v>
      </c>
      <c r="O76" s="63"/>
      <c r="P76" s="86" t="s">
        <v>46</v>
      </c>
      <c r="Q76" s="110"/>
      <c r="R76" s="111"/>
    </row>
    <row r="77" spans="1:18" ht="24.75" customHeight="1" hidden="1">
      <c r="A77" s="115">
        <v>12</v>
      </c>
      <c r="B77" s="60"/>
      <c r="C77" s="60"/>
      <c r="D77" s="86"/>
      <c r="E77" s="62"/>
      <c r="F77" s="62"/>
      <c r="G77" s="62"/>
      <c r="H77" s="86"/>
      <c r="I77" s="63"/>
      <c r="J77" s="63"/>
      <c r="K77" s="63">
        <f t="shared" si="22"/>
        <v>0</v>
      </c>
      <c r="L77" s="63">
        <f t="shared" si="25"/>
        <v>0</v>
      </c>
      <c r="M77" s="63">
        <f t="shared" si="23"/>
        <v>0</v>
      </c>
      <c r="N77" s="63">
        <f t="shared" si="24"/>
        <v>0</v>
      </c>
      <c r="O77" s="63"/>
      <c r="P77" s="86" t="s">
        <v>46</v>
      </c>
      <c r="Q77" s="110"/>
      <c r="R77" s="111"/>
    </row>
    <row r="78" spans="1:18" ht="24.75" customHeight="1" hidden="1">
      <c r="A78" s="115">
        <v>13</v>
      </c>
      <c r="B78" s="60"/>
      <c r="C78" s="60"/>
      <c r="D78" s="86"/>
      <c r="E78" s="62"/>
      <c r="F78" s="62"/>
      <c r="G78" s="62"/>
      <c r="H78" s="86"/>
      <c r="I78" s="63"/>
      <c r="J78" s="63"/>
      <c r="K78" s="63">
        <f t="shared" si="22"/>
        <v>0</v>
      </c>
      <c r="L78" s="63">
        <f t="shared" si="25"/>
        <v>0</v>
      </c>
      <c r="M78" s="63">
        <f t="shared" si="23"/>
        <v>0</v>
      </c>
      <c r="N78" s="63">
        <f t="shared" si="24"/>
        <v>0</v>
      </c>
      <c r="O78" s="63"/>
      <c r="P78" s="86" t="s">
        <v>46</v>
      </c>
      <c r="Q78" s="110"/>
      <c r="R78" s="111"/>
    </row>
    <row r="79" spans="1:18" ht="24.75" customHeight="1" hidden="1">
      <c r="A79" s="115">
        <v>14</v>
      </c>
      <c r="B79" s="60"/>
      <c r="C79" s="60"/>
      <c r="D79" s="86"/>
      <c r="E79" s="62"/>
      <c r="F79" s="62"/>
      <c r="G79" s="62"/>
      <c r="H79" s="86"/>
      <c r="I79" s="63"/>
      <c r="J79" s="63"/>
      <c r="K79" s="63">
        <f aca="true" t="shared" si="26" ref="K79:K89">I79-J79</f>
        <v>0</v>
      </c>
      <c r="L79" s="63">
        <f aca="true" t="shared" si="27" ref="L79:L86">G79*I79</f>
        <v>0</v>
      </c>
      <c r="M79" s="63">
        <f aca="true" t="shared" si="28" ref="M79:M89">G79*J79</f>
        <v>0</v>
      </c>
      <c r="N79" s="63">
        <f aca="true" t="shared" si="29" ref="N79:N89">L79-M79</f>
        <v>0</v>
      </c>
      <c r="O79" s="63"/>
      <c r="P79" s="86" t="s">
        <v>46</v>
      </c>
      <c r="Q79" s="110"/>
      <c r="R79" s="111"/>
    </row>
    <row r="80" spans="1:18" ht="24.75" customHeight="1" hidden="1">
      <c r="A80" s="115">
        <v>15</v>
      </c>
      <c r="B80" s="60"/>
      <c r="C80" s="60"/>
      <c r="D80" s="86"/>
      <c r="E80" s="62"/>
      <c r="F80" s="62"/>
      <c r="G80" s="62"/>
      <c r="H80" s="86"/>
      <c r="I80" s="63"/>
      <c r="J80" s="63"/>
      <c r="K80" s="63">
        <f t="shared" si="26"/>
        <v>0</v>
      </c>
      <c r="L80" s="63">
        <f t="shared" si="27"/>
        <v>0</v>
      </c>
      <c r="M80" s="63">
        <f t="shared" si="28"/>
        <v>0</v>
      </c>
      <c r="N80" s="63">
        <f t="shared" si="29"/>
        <v>0</v>
      </c>
      <c r="O80" s="63"/>
      <c r="P80" s="86" t="s">
        <v>46</v>
      </c>
      <c r="Q80" s="110"/>
      <c r="R80" s="111"/>
    </row>
    <row r="81" spans="1:18" ht="24.75" customHeight="1" hidden="1">
      <c r="A81" s="115">
        <v>16</v>
      </c>
      <c r="B81" s="60"/>
      <c r="C81" s="60"/>
      <c r="D81" s="86"/>
      <c r="E81" s="62"/>
      <c r="F81" s="62"/>
      <c r="G81" s="62"/>
      <c r="H81" s="86"/>
      <c r="I81" s="63"/>
      <c r="J81" s="63"/>
      <c r="K81" s="63">
        <f t="shared" si="26"/>
        <v>0</v>
      </c>
      <c r="L81" s="63">
        <f t="shared" si="27"/>
        <v>0</v>
      </c>
      <c r="M81" s="63">
        <f t="shared" si="28"/>
        <v>0</v>
      </c>
      <c r="N81" s="63">
        <f t="shared" si="29"/>
        <v>0</v>
      </c>
      <c r="O81" s="63"/>
      <c r="P81" s="86" t="s">
        <v>46</v>
      </c>
      <c r="Q81" s="110"/>
      <c r="R81" s="111"/>
    </row>
    <row r="82" spans="1:18" ht="24.75" customHeight="1" hidden="1">
      <c r="A82" s="115">
        <v>17</v>
      </c>
      <c r="B82" s="60"/>
      <c r="C82" s="60"/>
      <c r="D82" s="86"/>
      <c r="E82" s="62"/>
      <c r="F82" s="62"/>
      <c r="G82" s="62"/>
      <c r="H82" s="86"/>
      <c r="I82" s="63"/>
      <c r="J82" s="63"/>
      <c r="K82" s="63">
        <f t="shared" si="26"/>
        <v>0</v>
      </c>
      <c r="L82" s="63">
        <f t="shared" si="27"/>
        <v>0</v>
      </c>
      <c r="M82" s="63">
        <f t="shared" si="28"/>
        <v>0</v>
      </c>
      <c r="N82" s="63">
        <f t="shared" si="29"/>
        <v>0</v>
      </c>
      <c r="O82" s="63"/>
      <c r="P82" s="86" t="s">
        <v>46</v>
      </c>
      <c r="Q82" s="110"/>
      <c r="R82" s="111"/>
    </row>
    <row r="83" spans="1:18" ht="24.75" customHeight="1" hidden="1">
      <c r="A83" s="115">
        <v>18</v>
      </c>
      <c r="B83" s="60"/>
      <c r="C83" s="60"/>
      <c r="D83" s="86"/>
      <c r="E83" s="62"/>
      <c r="F83" s="62"/>
      <c r="G83" s="62"/>
      <c r="H83" s="86"/>
      <c r="I83" s="63"/>
      <c r="J83" s="63"/>
      <c r="K83" s="63">
        <f t="shared" si="26"/>
        <v>0</v>
      </c>
      <c r="L83" s="63">
        <f t="shared" si="27"/>
        <v>0</v>
      </c>
      <c r="M83" s="63">
        <f t="shared" si="28"/>
        <v>0</v>
      </c>
      <c r="N83" s="63">
        <f t="shared" si="29"/>
        <v>0</v>
      </c>
      <c r="O83" s="63"/>
      <c r="P83" s="86" t="s">
        <v>46</v>
      </c>
      <c r="Q83" s="110"/>
      <c r="R83" s="111"/>
    </row>
    <row r="84" spans="1:18" ht="24.75" customHeight="1" hidden="1">
      <c r="A84" s="115">
        <v>19</v>
      </c>
      <c r="B84" s="60"/>
      <c r="C84" s="60"/>
      <c r="D84" s="86"/>
      <c r="E84" s="62"/>
      <c r="F84" s="62"/>
      <c r="G84" s="62"/>
      <c r="H84" s="86"/>
      <c r="I84" s="63"/>
      <c r="J84" s="63"/>
      <c r="K84" s="63">
        <f t="shared" si="26"/>
        <v>0</v>
      </c>
      <c r="L84" s="63">
        <f t="shared" si="27"/>
        <v>0</v>
      </c>
      <c r="M84" s="63">
        <f t="shared" si="28"/>
        <v>0</v>
      </c>
      <c r="N84" s="63">
        <f t="shared" si="29"/>
        <v>0</v>
      </c>
      <c r="O84" s="63"/>
      <c r="P84" s="86" t="s">
        <v>46</v>
      </c>
      <c r="Q84" s="110"/>
      <c r="R84" s="111"/>
    </row>
    <row r="85" spans="1:18" ht="24.75" customHeight="1" hidden="1">
      <c r="A85" s="115">
        <v>20</v>
      </c>
      <c r="B85" s="60"/>
      <c r="C85" s="60"/>
      <c r="D85" s="86"/>
      <c r="E85" s="62"/>
      <c r="F85" s="62"/>
      <c r="G85" s="62"/>
      <c r="H85" s="86"/>
      <c r="I85" s="63"/>
      <c r="J85" s="63"/>
      <c r="K85" s="63">
        <f t="shared" si="26"/>
        <v>0</v>
      </c>
      <c r="L85" s="63">
        <f t="shared" si="27"/>
        <v>0</v>
      </c>
      <c r="M85" s="63">
        <f t="shared" si="28"/>
        <v>0</v>
      </c>
      <c r="N85" s="63">
        <f t="shared" si="29"/>
        <v>0</v>
      </c>
      <c r="O85" s="63"/>
      <c r="P85" s="86" t="s">
        <v>46</v>
      </c>
      <c r="Q85" s="110"/>
      <c r="R85" s="111"/>
    </row>
    <row r="86" spans="1:18" ht="24.75" customHeight="1" hidden="1">
      <c r="A86" s="115">
        <v>21</v>
      </c>
      <c r="B86" s="60"/>
      <c r="C86" s="60"/>
      <c r="D86" s="86"/>
      <c r="E86" s="62"/>
      <c r="F86" s="62"/>
      <c r="G86" s="62"/>
      <c r="H86" s="86"/>
      <c r="I86" s="63"/>
      <c r="J86" s="63"/>
      <c r="K86" s="63">
        <f t="shared" si="26"/>
        <v>0</v>
      </c>
      <c r="L86" s="63">
        <f t="shared" si="27"/>
        <v>0</v>
      </c>
      <c r="M86" s="63">
        <f t="shared" si="28"/>
        <v>0</v>
      </c>
      <c r="N86" s="63">
        <f t="shared" si="29"/>
        <v>0</v>
      </c>
      <c r="O86" s="63"/>
      <c r="P86" s="86" t="s">
        <v>46</v>
      </c>
      <c r="Q86" s="110"/>
      <c r="R86" s="111"/>
    </row>
    <row r="87" spans="1:18" ht="24.75" customHeight="1" hidden="1">
      <c r="A87" s="115">
        <v>22</v>
      </c>
      <c r="B87" s="60"/>
      <c r="C87" s="60"/>
      <c r="D87" s="86"/>
      <c r="E87" s="62"/>
      <c r="F87" s="62"/>
      <c r="G87" s="62"/>
      <c r="H87" s="86"/>
      <c r="I87" s="63"/>
      <c r="J87" s="63"/>
      <c r="K87" s="63">
        <f t="shared" si="26"/>
        <v>0</v>
      </c>
      <c r="L87" s="63">
        <f>G87*I87</f>
        <v>0</v>
      </c>
      <c r="M87" s="63">
        <f t="shared" si="28"/>
        <v>0</v>
      </c>
      <c r="N87" s="63">
        <f t="shared" si="29"/>
        <v>0</v>
      </c>
      <c r="O87" s="63"/>
      <c r="P87" s="86" t="s">
        <v>46</v>
      </c>
      <c r="Q87" s="110"/>
      <c r="R87" s="111"/>
    </row>
    <row r="88" spans="1:18" ht="24.75" customHeight="1" hidden="1">
      <c r="A88" s="115">
        <v>23</v>
      </c>
      <c r="B88" s="60"/>
      <c r="C88" s="60"/>
      <c r="D88" s="86"/>
      <c r="E88" s="62"/>
      <c r="F88" s="62"/>
      <c r="G88" s="62"/>
      <c r="H88" s="86"/>
      <c r="I88" s="63"/>
      <c r="J88" s="63"/>
      <c r="K88" s="63">
        <f t="shared" si="26"/>
        <v>0</v>
      </c>
      <c r="L88" s="63">
        <f>G88*I88</f>
        <v>0</v>
      </c>
      <c r="M88" s="63">
        <f t="shared" si="28"/>
        <v>0</v>
      </c>
      <c r="N88" s="63">
        <f t="shared" si="29"/>
        <v>0</v>
      </c>
      <c r="O88" s="63"/>
      <c r="P88" s="86" t="s">
        <v>46</v>
      </c>
      <c r="Q88" s="110"/>
      <c r="R88" s="111"/>
    </row>
    <row r="89" spans="1:18" ht="24.75" customHeight="1" hidden="1" thickBot="1">
      <c r="A89" s="115">
        <v>24</v>
      </c>
      <c r="B89" s="60"/>
      <c r="C89" s="60"/>
      <c r="D89" s="86"/>
      <c r="E89" s="62"/>
      <c r="F89" s="62"/>
      <c r="G89" s="62"/>
      <c r="H89" s="86"/>
      <c r="I89" s="63"/>
      <c r="J89" s="63"/>
      <c r="K89" s="63">
        <f t="shared" si="26"/>
        <v>0</v>
      </c>
      <c r="L89" s="63">
        <f>G89*I89</f>
        <v>0</v>
      </c>
      <c r="M89" s="63">
        <f t="shared" si="28"/>
        <v>0</v>
      </c>
      <c r="N89" s="63">
        <f t="shared" si="29"/>
        <v>0</v>
      </c>
      <c r="O89" s="63"/>
      <c r="P89" s="86" t="s">
        <v>46</v>
      </c>
      <c r="Q89" s="110"/>
      <c r="R89" s="111"/>
    </row>
    <row r="90" spans="1:18" ht="24.75" customHeight="1" thickBot="1">
      <c r="A90" s="165" t="s">
        <v>60</v>
      </c>
      <c r="B90" s="166"/>
      <c r="C90" s="166"/>
      <c r="D90" s="166"/>
      <c r="E90" s="166"/>
      <c r="F90" s="166"/>
      <c r="G90" s="167"/>
      <c r="H90" s="107"/>
      <c r="I90" s="108">
        <f aca="true" t="shared" si="30" ref="I90:N90">SUM(I66:I89)</f>
        <v>98773</v>
      </c>
      <c r="J90" s="108">
        <f t="shared" si="30"/>
        <v>98773</v>
      </c>
      <c r="K90" s="108">
        <f t="shared" si="30"/>
        <v>0</v>
      </c>
      <c r="L90" s="108">
        <f t="shared" si="30"/>
        <v>128773</v>
      </c>
      <c r="M90" s="108">
        <f t="shared" si="30"/>
        <v>128773</v>
      </c>
      <c r="N90" s="108">
        <f t="shared" si="30"/>
        <v>0</v>
      </c>
      <c r="O90" s="142"/>
      <c r="P90" s="143"/>
      <c r="Q90" s="143"/>
      <c r="R90" s="144"/>
    </row>
    <row r="91" spans="1:18" s="117" customFormat="1" ht="34.5" customHeight="1" thickBot="1">
      <c r="A91" s="185" t="s">
        <v>68</v>
      </c>
      <c r="B91" s="186" t="s">
        <v>6</v>
      </c>
      <c r="C91" s="186"/>
      <c r="D91" s="186"/>
      <c r="E91" s="186"/>
      <c r="F91" s="186"/>
      <c r="G91" s="187"/>
      <c r="H91" s="51"/>
      <c r="I91" s="52">
        <f aca="true" t="shared" si="31" ref="I91:N91">I61+I64+I90</f>
        <v>1071718.76</v>
      </c>
      <c r="J91" s="52">
        <f t="shared" si="31"/>
        <v>1071718.76</v>
      </c>
      <c r="K91" s="52">
        <f t="shared" si="31"/>
        <v>0</v>
      </c>
      <c r="L91" s="52">
        <f t="shared" si="31"/>
        <v>1135218.76</v>
      </c>
      <c r="M91" s="52">
        <f t="shared" si="31"/>
        <v>1135218.76</v>
      </c>
      <c r="N91" s="52">
        <f t="shared" si="31"/>
        <v>0</v>
      </c>
      <c r="O91" s="174"/>
      <c r="P91" s="175"/>
      <c r="Q91" s="175"/>
      <c r="R91" s="176"/>
    </row>
    <row r="92" spans="2:16" ht="12.75">
      <c r="B92" s="31"/>
      <c r="C92" s="31"/>
      <c r="D92" s="14"/>
      <c r="E92" s="32"/>
      <c r="F92" s="32"/>
      <c r="G92" s="32"/>
      <c r="H92" s="14"/>
      <c r="I92" s="34"/>
      <c r="J92" s="34"/>
      <c r="K92" s="34"/>
      <c r="L92" s="34"/>
      <c r="M92" s="34"/>
      <c r="N92" s="34"/>
      <c r="O92" s="34"/>
      <c r="P92" s="14"/>
    </row>
    <row r="93" spans="2:16" ht="12.75">
      <c r="B93" s="31"/>
      <c r="C93" s="31"/>
      <c r="D93" s="14"/>
      <c r="E93" s="32"/>
      <c r="F93" s="32"/>
      <c r="G93" s="32"/>
      <c r="H93" s="14"/>
      <c r="I93" s="34"/>
      <c r="J93" s="34"/>
      <c r="K93" s="34"/>
      <c r="L93" s="34"/>
      <c r="M93" s="34"/>
      <c r="N93" s="34"/>
      <c r="O93" s="34"/>
      <c r="P93" s="14"/>
    </row>
    <row r="94" spans="2:16" ht="12.75">
      <c r="B94" s="31"/>
      <c r="C94" s="31"/>
      <c r="D94" s="14"/>
      <c r="E94" s="32"/>
      <c r="F94" s="32"/>
      <c r="G94" s="32"/>
      <c r="H94" s="14"/>
      <c r="I94" s="34"/>
      <c r="J94" s="34"/>
      <c r="K94" s="34"/>
      <c r="L94" s="34"/>
      <c r="M94" s="34"/>
      <c r="N94" s="34"/>
      <c r="O94" s="34"/>
      <c r="P94" s="14"/>
    </row>
    <row r="95" spans="2:16" ht="12.75">
      <c r="B95" s="31"/>
      <c r="C95" s="31"/>
      <c r="D95" s="14"/>
      <c r="E95" s="32"/>
      <c r="F95" s="32"/>
      <c r="G95" s="32"/>
      <c r="H95" s="14"/>
      <c r="I95" s="34"/>
      <c r="J95" s="34"/>
      <c r="K95" s="34"/>
      <c r="L95" s="34"/>
      <c r="M95" s="34"/>
      <c r="N95" s="34"/>
      <c r="O95" s="34"/>
      <c r="P95" s="14"/>
    </row>
    <row r="96" spans="2:16" ht="12.75">
      <c r="B96" s="31"/>
      <c r="C96" s="31"/>
      <c r="D96" s="14"/>
      <c r="E96" s="32"/>
      <c r="F96" s="32"/>
      <c r="G96" s="32"/>
      <c r="H96" s="14"/>
      <c r="I96" s="34"/>
      <c r="J96" s="34"/>
      <c r="K96" s="34"/>
      <c r="L96" s="34"/>
      <c r="M96" s="34"/>
      <c r="N96" s="34"/>
      <c r="O96" s="34"/>
      <c r="P96" s="14"/>
    </row>
    <row r="97" spans="2:16" ht="12.75">
      <c r="B97" s="31"/>
      <c r="C97" s="31"/>
      <c r="D97" s="14"/>
      <c r="E97" s="32"/>
      <c r="F97" s="32"/>
      <c r="G97" s="32"/>
      <c r="H97" s="15"/>
      <c r="I97" s="34"/>
      <c r="J97" s="34"/>
      <c r="K97" s="34"/>
      <c r="L97" s="34"/>
      <c r="M97" s="34"/>
      <c r="N97" s="34"/>
      <c r="O97" s="34"/>
      <c r="P97" s="14"/>
    </row>
    <row r="98" spans="2:16" ht="12.75">
      <c r="B98" s="31"/>
      <c r="C98" s="31"/>
      <c r="D98" s="14"/>
      <c r="E98" s="32"/>
      <c r="F98" s="32"/>
      <c r="G98" s="32"/>
      <c r="H98" s="14"/>
      <c r="I98" s="34"/>
      <c r="J98" s="34"/>
      <c r="K98" s="34"/>
      <c r="L98" s="34"/>
      <c r="M98" s="34"/>
      <c r="N98" s="34"/>
      <c r="O98" s="34"/>
      <c r="P98" s="14"/>
    </row>
    <row r="99" spans="2:16" ht="12.75">
      <c r="B99" s="31"/>
      <c r="C99" s="31"/>
      <c r="D99" s="14"/>
      <c r="E99" s="32"/>
      <c r="F99" s="32"/>
      <c r="G99" s="32"/>
      <c r="H99" s="14"/>
      <c r="I99" s="34"/>
      <c r="J99" s="34"/>
      <c r="K99" s="34"/>
      <c r="L99" s="34"/>
      <c r="M99" s="34"/>
      <c r="N99" s="34"/>
      <c r="O99" s="34"/>
      <c r="P99" s="14"/>
    </row>
    <row r="100" spans="2:16" ht="12.75">
      <c r="B100" s="31"/>
      <c r="C100" s="31"/>
      <c r="D100" s="14"/>
      <c r="E100" s="32"/>
      <c r="F100" s="32"/>
      <c r="G100" s="32"/>
      <c r="H100" s="14"/>
      <c r="I100" s="34"/>
      <c r="J100" s="34"/>
      <c r="K100" s="34"/>
      <c r="L100" s="34"/>
      <c r="M100" s="34"/>
      <c r="N100" s="34"/>
      <c r="O100" s="34"/>
      <c r="P100" s="14"/>
    </row>
    <row r="101" spans="2:16" ht="12.75">
      <c r="B101" s="31"/>
      <c r="C101" s="31"/>
      <c r="D101" s="14"/>
      <c r="E101" s="32"/>
      <c r="F101" s="32"/>
      <c r="G101" s="32"/>
      <c r="H101" s="14"/>
      <c r="I101" s="34"/>
      <c r="J101" s="34"/>
      <c r="K101" s="34"/>
      <c r="L101" s="34"/>
      <c r="M101" s="34"/>
      <c r="N101" s="34"/>
      <c r="O101" s="34"/>
      <c r="P101" s="14"/>
    </row>
    <row r="102" spans="2:16" ht="12.75">
      <c r="B102" s="31"/>
      <c r="C102" s="31"/>
      <c r="D102" s="14"/>
      <c r="E102" s="32"/>
      <c r="F102" s="32"/>
      <c r="G102" s="32"/>
      <c r="H102" s="14"/>
      <c r="I102" s="34"/>
      <c r="J102" s="34"/>
      <c r="K102" s="34"/>
      <c r="L102" s="34"/>
      <c r="M102" s="34"/>
      <c r="N102" s="34"/>
      <c r="O102" s="34"/>
      <c r="P102" s="14"/>
    </row>
    <row r="103" spans="2:16" ht="12.75">
      <c r="B103" s="31"/>
      <c r="C103" s="31"/>
      <c r="D103" s="14"/>
      <c r="E103" s="32"/>
      <c r="F103" s="32"/>
      <c r="G103" s="32"/>
      <c r="H103" s="14"/>
      <c r="I103" s="34"/>
      <c r="J103" s="34"/>
      <c r="K103" s="34"/>
      <c r="L103" s="34"/>
      <c r="M103" s="34"/>
      <c r="N103" s="34"/>
      <c r="O103" s="34"/>
      <c r="P103" s="14"/>
    </row>
    <row r="104" spans="2:16" ht="12.75">
      <c r="B104" s="31"/>
      <c r="C104" s="31"/>
      <c r="D104" s="14"/>
      <c r="E104" s="32"/>
      <c r="F104" s="32"/>
      <c r="G104" s="32"/>
      <c r="H104" s="14"/>
      <c r="I104" s="34"/>
      <c r="J104" s="34"/>
      <c r="K104" s="34"/>
      <c r="L104" s="34"/>
      <c r="M104" s="34"/>
      <c r="N104" s="34"/>
      <c r="O104" s="34"/>
      <c r="P104" s="14"/>
    </row>
    <row r="105" spans="2:16" ht="12.75">
      <c r="B105" s="31"/>
      <c r="C105" s="31"/>
      <c r="D105" s="14"/>
      <c r="E105" s="32"/>
      <c r="F105" s="32"/>
      <c r="G105" s="32"/>
      <c r="H105" s="14"/>
      <c r="I105" s="34"/>
      <c r="J105" s="34"/>
      <c r="K105" s="34"/>
      <c r="L105" s="34"/>
      <c r="M105" s="34"/>
      <c r="N105" s="34"/>
      <c r="O105" s="34"/>
      <c r="P105" s="14"/>
    </row>
    <row r="106" spans="2:16" ht="12.75">
      <c r="B106" s="31"/>
      <c r="C106" s="31"/>
      <c r="D106" s="14"/>
      <c r="E106" s="32"/>
      <c r="F106" s="32"/>
      <c r="G106" s="32"/>
      <c r="H106" s="14"/>
      <c r="I106" s="34"/>
      <c r="J106" s="34"/>
      <c r="K106" s="34"/>
      <c r="L106" s="34"/>
      <c r="M106" s="34"/>
      <c r="N106" s="34"/>
      <c r="O106" s="34"/>
      <c r="P106" s="14"/>
    </row>
    <row r="107" spans="2:16" ht="12.75">
      <c r="B107" s="31"/>
      <c r="C107" s="31"/>
      <c r="D107" s="14"/>
      <c r="E107" s="32"/>
      <c r="F107" s="32"/>
      <c r="G107" s="32"/>
      <c r="H107" s="14"/>
      <c r="I107" s="34"/>
      <c r="J107" s="34"/>
      <c r="K107" s="34"/>
      <c r="L107" s="34"/>
      <c r="M107" s="34"/>
      <c r="N107" s="34"/>
      <c r="O107" s="34"/>
      <c r="P107" s="14"/>
    </row>
    <row r="108" spans="2:16" ht="12.75">
      <c r="B108" s="31"/>
      <c r="C108" s="31"/>
      <c r="D108" s="14"/>
      <c r="E108" s="32"/>
      <c r="F108" s="32"/>
      <c r="G108" s="32"/>
      <c r="H108" s="14"/>
      <c r="I108" s="34"/>
      <c r="J108" s="34"/>
      <c r="K108" s="34"/>
      <c r="L108" s="34"/>
      <c r="M108" s="34"/>
      <c r="N108" s="34"/>
      <c r="O108" s="34"/>
      <c r="P108" s="14"/>
    </row>
    <row r="109" spans="2:16" ht="12.75">
      <c r="B109" s="31"/>
      <c r="C109" s="31"/>
      <c r="D109" s="14"/>
      <c r="E109" s="32"/>
      <c r="F109" s="32"/>
      <c r="G109" s="32"/>
      <c r="H109" s="14"/>
      <c r="I109" s="34"/>
      <c r="J109" s="34"/>
      <c r="K109" s="34"/>
      <c r="L109" s="34"/>
      <c r="M109" s="34"/>
      <c r="N109" s="34"/>
      <c r="O109" s="34"/>
      <c r="P109" s="14"/>
    </row>
    <row r="110" spans="2:16" ht="12.75">
      <c r="B110" s="31"/>
      <c r="C110" s="31"/>
      <c r="D110" s="14"/>
      <c r="E110" s="32"/>
      <c r="F110" s="32"/>
      <c r="G110" s="32"/>
      <c r="H110" s="14"/>
      <c r="I110" s="34"/>
      <c r="J110" s="34"/>
      <c r="K110" s="34"/>
      <c r="L110" s="34"/>
      <c r="M110" s="34"/>
      <c r="N110" s="34"/>
      <c r="O110" s="34"/>
      <c r="P110" s="14"/>
    </row>
    <row r="111" spans="2:16" ht="12.75">
      <c r="B111" s="31"/>
      <c r="C111" s="31"/>
      <c r="D111" s="14"/>
      <c r="E111" s="32"/>
      <c r="F111" s="32"/>
      <c r="G111" s="32"/>
      <c r="H111" s="14"/>
      <c r="I111" s="34"/>
      <c r="J111" s="34"/>
      <c r="K111" s="34"/>
      <c r="L111" s="34"/>
      <c r="M111" s="34"/>
      <c r="N111" s="34"/>
      <c r="O111" s="34"/>
      <c r="P111" s="14"/>
    </row>
    <row r="112" spans="2:16" ht="12.75">
      <c r="B112" s="31"/>
      <c r="C112" s="31"/>
      <c r="D112" s="14"/>
      <c r="E112" s="32"/>
      <c r="F112" s="32"/>
      <c r="G112" s="32"/>
      <c r="H112" s="14"/>
      <c r="I112" s="34"/>
      <c r="J112" s="34"/>
      <c r="K112" s="34"/>
      <c r="L112" s="34"/>
      <c r="M112" s="34"/>
      <c r="N112" s="34"/>
      <c r="O112" s="34"/>
      <c r="P112" s="14"/>
    </row>
    <row r="113" spans="2:16" ht="12.75">
      <c r="B113" s="31"/>
      <c r="C113" s="31"/>
      <c r="D113" s="14"/>
      <c r="E113" s="32"/>
      <c r="F113" s="32"/>
      <c r="G113" s="32"/>
      <c r="H113" s="14"/>
      <c r="I113" s="34"/>
      <c r="J113" s="34"/>
      <c r="K113" s="34"/>
      <c r="L113" s="34"/>
      <c r="M113" s="34"/>
      <c r="N113" s="34"/>
      <c r="O113" s="34"/>
      <c r="P113" s="14"/>
    </row>
    <row r="114" spans="2:16" ht="12.75">
      <c r="B114" s="31"/>
      <c r="C114" s="31"/>
      <c r="D114" s="14"/>
      <c r="E114" s="32"/>
      <c r="F114" s="32"/>
      <c r="G114" s="32"/>
      <c r="H114" s="14"/>
      <c r="I114" s="34"/>
      <c r="J114" s="34"/>
      <c r="K114" s="34"/>
      <c r="L114" s="34"/>
      <c r="M114" s="34"/>
      <c r="N114" s="34"/>
      <c r="O114" s="34"/>
      <c r="P114" s="14"/>
    </row>
  </sheetData>
  <sheetProtection selectLockedCells="1" selectUnlockedCells="1"/>
  <mergeCells count="31">
    <mergeCell ref="F5:F6"/>
    <mergeCell ref="M5:M6"/>
    <mergeCell ref="C5:C6"/>
    <mergeCell ref="A2:R2"/>
    <mergeCell ref="A4:R4"/>
    <mergeCell ref="L5:L6"/>
    <mergeCell ref="N5:N6"/>
    <mergeCell ref="P5:P6"/>
    <mergeCell ref="E5:E6"/>
    <mergeCell ref="B5:B6"/>
    <mergeCell ref="H5:H6"/>
    <mergeCell ref="A64:G64"/>
    <mergeCell ref="A61:G61"/>
    <mergeCell ref="A90:G90"/>
    <mergeCell ref="O90:R90"/>
    <mergeCell ref="A5:A6"/>
    <mergeCell ref="O61:R61"/>
    <mergeCell ref="D5:D6"/>
    <mergeCell ref="J5:J6"/>
    <mergeCell ref="G5:G6"/>
    <mergeCell ref="K5:K6"/>
    <mergeCell ref="O64:R64"/>
    <mergeCell ref="Q5:Q6"/>
    <mergeCell ref="O91:R91"/>
    <mergeCell ref="A62:R62"/>
    <mergeCell ref="A65:R65"/>
    <mergeCell ref="R5:R6"/>
    <mergeCell ref="A8:R8"/>
    <mergeCell ref="I5:I6"/>
    <mergeCell ref="O5:O6"/>
    <mergeCell ref="A91:G91"/>
  </mergeCells>
  <printOptions horizontalCentered="1"/>
  <pageMargins left="0" right="0" top="0" bottom="0" header="0" footer="0"/>
  <pageSetup fitToHeight="3" fitToWidth="1" horizontalDpi="600" verticalDpi="600" orientation="landscape" paperSize="9" scale="77" r:id="rId3"/>
  <rowBreaks count="1" manualBreakCount="1">
    <brk id="61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3"/>
  <sheetViews>
    <sheetView zoomScalePageLayoutView="0" workbookViewId="0" topLeftCell="A1">
      <selection activeCell="J1" sqref="J1"/>
    </sheetView>
  </sheetViews>
  <sheetFormatPr defaultColWidth="11.57421875" defaultRowHeight="12.75"/>
  <cols>
    <col min="1" max="1" width="4.421875" style="0" customWidth="1"/>
    <col min="2" max="2" width="8.7109375" style="0" customWidth="1"/>
    <col min="3" max="3" width="9.00390625" style="0" customWidth="1"/>
    <col min="4" max="4" width="7.7109375" style="0" customWidth="1"/>
    <col min="5" max="5" width="8.57421875" style="0" customWidth="1"/>
    <col min="6" max="6" width="8.00390625" style="0" customWidth="1"/>
    <col min="7" max="7" width="8.7109375" style="0" customWidth="1"/>
    <col min="8" max="8" width="7.7109375" style="0" customWidth="1"/>
    <col min="9" max="9" width="7.57421875" style="0" customWidth="1"/>
    <col min="10" max="10" width="11.57421875" style="0" customWidth="1"/>
    <col min="11" max="11" width="10.00390625" style="0" customWidth="1"/>
    <col min="12" max="12" width="8.7109375" style="0" customWidth="1"/>
    <col min="13" max="13" width="9.140625" style="0" customWidth="1"/>
    <col min="14" max="14" width="9.57421875" style="1" customWidth="1"/>
    <col min="15" max="15" width="9.8515625" style="0" customWidth="1"/>
    <col min="16" max="16" width="10.140625" style="0" customWidth="1"/>
    <col min="17" max="17" width="5.8515625" style="0" customWidth="1"/>
    <col min="18" max="18" width="6.57421875" style="0" customWidth="1"/>
    <col min="19" max="20" width="5.421875" style="0" customWidth="1"/>
    <col min="21" max="21" width="4.00390625" style="0" customWidth="1"/>
    <col min="22" max="22" width="6.140625" style="0" customWidth="1"/>
    <col min="23" max="23" width="6.00390625" style="0" customWidth="1"/>
    <col min="24" max="24" width="5.7109375" style="0" customWidth="1"/>
    <col min="25" max="25" width="6.140625" style="0" customWidth="1"/>
  </cols>
  <sheetData>
    <row r="1" spans="1:25" s="5" customFormat="1" ht="14.25" customHeight="1">
      <c r="A1" s="2"/>
      <c r="B1" s="2"/>
      <c r="C1" s="3"/>
      <c r="D1" s="3"/>
      <c r="E1" s="3"/>
      <c r="F1" s="3"/>
      <c r="G1" s="3"/>
      <c r="H1" s="3"/>
      <c r="I1" s="3"/>
      <c r="J1" s="4" t="s">
        <v>13</v>
      </c>
      <c r="K1" s="3"/>
      <c r="L1" s="3"/>
      <c r="M1" s="3"/>
      <c r="N1" s="3"/>
      <c r="O1"/>
      <c r="P1" s="3"/>
      <c r="Q1" s="3"/>
      <c r="R1" s="4"/>
      <c r="S1" s="3"/>
      <c r="T1" s="3"/>
      <c r="U1" s="3"/>
      <c r="V1" s="3"/>
      <c r="W1" s="3"/>
      <c r="X1" s="3"/>
      <c r="Y1" s="3"/>
    </row>
    <row r="2" spans="1:25" s="5" customFormat="1" ht="14.25" customHeight="1">
      <c r="A2" s="2"/>
      <c r="B2" s="2"/>
      <c r="C2" s="3"/>
      <c r="D2" s="3"/>
      <c r="E2" s="3"/>
      <c r="F2" s="3"/>
      <c r="G2" s="3"/>
      <c r="H2" s="3"/>
      <c r="I2" s="3"/>
      <c r="J2" s="4" t="s">
        <v>0</v>
      </c>
      <c r="K2" s="3"/>
      <c r="L2" s="3"/>
      <c r="M2" s="3"/>
      <c r="N2" s="3"/>
      <c r="O2"/>
      <c r="P2" s="3"/>
      <c r="Q2" s="3"/>
      <c r="R2"/>
      <c r="S2" s="3"/>
      <c r="T2" s="3"/>
      <c r="U2" s="3"/>
      <c r="V2" s="3"/>
      <c r="W2" s="3"/>
      <c r="X2" s="3"/>
      <c r="Y2" s="3"/>
    </row>
    <row r="3" spans="1:25" s="5" customFormat="1" ht="14.25" customHeight="1">
      <c r="A3" s="2"/>
      <c r="B3" s="2"/>
      <c r="C3" s="3"/>
      <c r="D3" s="3"/>
      <c r="E3" s="3"/>
      <c r="F3" s="3"/>
      <c r="G3" s="3"/>
      <c r="H3" s="3"/>
      <c r="I3" s="3"/>
      <c r="J3" s="4" t="s">
        <v>1</v>
      </c>
      <c r="K3" s="3"/>
      <c r="L3" s="3"/>
      <c r="M3" s="3"/>
      <c r="N3" s="3"/>
      <c r="O3"/>
      <c r="P3" s="3"/>
      <c r="Q3" s="3"/>
      <c r="R3"/>
      <c r="S3" s="3"/>
      <c r="T3" s="3"/>
      <c r="U3" s="3"/>
      <c r="V3" s="3"/>
      <c r="W3" s="3"/>
      <c r="X3" s="3"/>
      <c r="Y3" s="3"/>
    </row>
    <row r="4" spans="1:25" s="5" customFormat="1" ht="14.25" customHeight="1">
      <c r="A4" s="2"/>
      <c r="B4" s="2"/>
      <c r="C4" s="3"/>
      <c r="D4" s="3"/>
      <c r="E4" s="3"/>
      <c r="F4" s="3"/>
      <c r="G4" s="3"/>
      <c r="H4" s="3"/>
      <c r="I4" s="3"/>
      <c r="J4" s="4" t="s">
        <v>2</v>
      </c>
      <c r="K4" s="3"/>
      <c r="L4" s="3"/>
      <c r="M4" s="3"/>
      <c r="N4" s="3"/>
      <c r="O4"/>
      <c r="P4" s="3"/>
      <c r="Q4" s="3"/>
      <c r="R4"/>
      <c r="S4" s="3"/>
      <c r="T4" s="3"/>
      <c r="U4" s="3"/>
      <c r="V4" s="3"/>
      <c r="W4" s="3"/>
      <c r="X4" s="3"/>
      <c r="Y4" s="3"/>
    </row>
    <row r="5" spans="1:25" s="5" customFormat="1" ht="14.2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/>
      <c r="S5" s="3"/>
      <c r="T5" s="3"/>
      <c r="U5" s="3"/>
      <c r="V5" s="3"/>
      <c r="W5" s="3"/>
      <c r="X5" s="3"/>
      <c r="Y5" s="3"/>
    </row>
    <row r="6" spans="1:25" s="5" customFormat="1" ht="14.25" customHeight="1">
      <c r="A6" s="2"/>
      <c r="B6" s="2"/>
      <c r="C6" s="3"/>
      <c r="D6" s="3"/>
      <c r="E6" s="4" t="s">
        <v>14</v>
      </c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/>
      <c r="S6" s="3"/>
      <c r="T6" s="3"/>
      <c r="U6" s="3"/>
      <c r="V6" s="3"/>
      <c r="W6" s="3"/>
      <c r="X6" s="3"/>
      <c r="Y6" s="3"/>
    </row>
    <row r="7" spans="1:25" s="5" customFormat="1" ht="14.25" customHeight="1">
      <c r="A7" s="2"/>
      <c r="B7" s="2"/>
      <c r="C7" s="3"/>
      <c r="D7" s="3"/>
      <c r="E7" s="4" t="s">
        <v>15</v>
      </c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/>
      <c r="S7" s="3"/>
      <c r="T7" s="3"/>
      <c r="U7" s="3"/>
      <c r="V7" s="3"/>
      <c r="W7" s="3"/>
      <c r="X7" s="3"/>
      <c r="Y7" s="3"/>
    </row>
    <row r="8" spans="1:25" s="5" customFormat="1" ht="14.25" customHeight="1">
      <c r="A8" s="2"/>
      <c r="B8" s="2"/>
      <c r="C8" s="3"/>
      <c r="D8" s="3"/>
      <c r="E8" s="4" t="s">
        <v>16</v>
      </c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/>
      <c r="S8" s="3"/>
      <c r="T8" s="3"/>
      <c r="U8" s="3"/>
      <c r="V8" s="3"/>
      <c r="W8" s="3"/>
      <c r="X8" s="3"/>
      <c r="Y8" s="3"/>
    </row>
    <row r="9" spans="1:25" s="5" customFormat="1" ht="14.25" customHeight="1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74" s="6" customFormat="1" ht="14.25" customHeight="1">
      <c r="A10" s="195" t="s">
        <v>3</v>
      </c>
      <c r="B10" s="195" t="s">
        <v>17</v>
      </c>
      <c r="C10" s="196" t="s">
        <v>18</v>
      </c>
      <c r="D10" s="197" t="s">
        <v>19</v>
      </c>
      <c r="E10" s="197"/>
      <c r="F10" s="197"/>
      <c r="G10" s="197"/>
      <c r="H10" s="196" t="s">
        <v>20</v>
      </c>
      <c r="I10" s="196" t="s">
        <v>21</v>
      </c>
      <c r="J10" s="196" t="s">
        <v>22</v>
      </c>
      <c r="K10" s="196" t="s">
        <v>23</v>
      </c>
      <c r="L10" s="196" t="s">
        <v>24</v>
      </c>
      <c r="M10" s="197" t="s">
        <v>25</v>
      </c>
      <c r="N10" s="197"/>
      <c r="O10" s="197"/>
      <c r="P10" s="197"/>
      <c r="Q10"/>
      <c r="R10"/>
      <c r="S10"/>
      <c r="T10"/>
      <c r="U10"/>
      <c r="V10"/>
      <c r="W10"/>
      <c r="X10"/>
      <c r="Y10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6" customFormat="1" ht="14.25" customHeight="1">
      <c r="A11" s="195"/>
      <c r="B11" s="195"/>
      <c r="C11" s="196"/>
      <c r="D11" s="198" t="s">
        <v>26</v>
      </c>
      <c r="E11" s="198" t="s">
        <v>27</v>
      </c>
      <c r="F11" s="198" t="s">
        <v>28</v>
      </c>
      <c r="G11" s="198" t="s">
        <v>29</v>
      </c>
      <c r="H11" s="196"/>
      <c r="I11" s="196"/>
      <c r="J11" s="196"/>
      <c r="K11" s="196"/>
      <c r="L11" s="196"/>
      <c r="M11" s="199" t="s">
        <v>30</v>
      </c>
      <c r="N11" s="199" t="s">
        <v>31</v>
      </c>
      <c r="O11" s="199" t="s">
        <v>32</v>
      </c>
      <c r="P11" s="199" t="s">
        <v>33</v>
      </c>
      <c r="Q11" s="3"/>
      <c r="R11" s="3"/>
      <c r="S11" s="3"/>
      <c r="T11" s="3"/>
      <c r="U11" s="3"/>
      <c r="V11" s="3"/>
      <c r="W11" s="3"/>
      <c r="X11" s="3"/>
      <c r="Y11" s="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6" customFormat="1" ht="117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6"/>
      <c r="L12" s="196"/>
      <c r="M12" s="199"/>
      <c r="N12" s="199"/>
      <c r="O12" s="199"/>
      <c r="P12" s="199"/>
      <c r="Q12" s="10"/>
      <c r="R12" s="10"/>
      <c r="S12" s="10"/>
      <c r="T12" s="11"/>
      <c r="U12" s="10"/>
      <c r="V12" s="10"/>
      <c r="W12" s="10"/>
      <c r="X12" s="10"/>
      <c r="Y12" s="10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6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  <c r="O13" s="6">
        <v>15</v>
      </c>
      <c r="P13" s="6">
        <v>16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4:74" s="6" customFormat="1" ht="12.75">
      <c r="N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4:74" s="6" customFormat="1" ht="12.75">
      <c r="N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4:74" s="6" customFormat="1" ht="12.75">
      <c r="N16" s="7"/>
      <c r="Q16" s="5"/>
      <c r="R16" s="5"/>
      <c r="S16" s="5"/>
      <c r="T16" s="5"/>
      <c r="U16" s="1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s="6" customFormat="1" ht="12.75">
      <c r="B17" s="6" t="s">
        <v>6</v>
      </c>
      <c r="H17" s="8">
        <f>H14+H15+H16</f>
        <v>0</v>
      </c>
      <c r="I17" s="8">
        <f>I14+I15+I16</f>
        <v>0</v>
      </c>
      <c r="J17" s="13"/>
      <c r="N17" s="7"/>
      <c r="P17" s="8">
        <f>P14+P15+P16</f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23" ht="12.75">
      <c r="H23" s="9"/>
    </row>
  </sheetData>
  <sheetProtection selectLockedCells="1" selectUnlockedCells="1"/>
  <mergeCells count="18">
    <mergeCell ref="F11:F12"/>
    <mergeCell ref="G11:G12"/>
    <mergeCell ref="L10:L12"/>
    <mergeCell ref="M10:P10"/>
    <mergeCell ref="M11:M12"/>
    <mergeCell ref="N11:N12"/>
    <mergeCell ref="O11:O12"/>
    <mergeCell ref="P11:P12"/>
    <mergeCell ref="A10:A12"/>
    <mergeCell ref="B10:B12"/>
    <mergeCell ref="C10:C12"/>
    <mergeCell ref="D10:G10"/>
    <mergeCell ref="J10:J12"/>
    <mergeCell ref="K10:K12"/>
    <mergeCell ref="H10:H12"/>
    <mergeCell ref="I10:I12"/>
    <mergeCell ref="D11:D12"/>
    <mergeCell ref="E11:E12"/>
  </mergeCells>
  <printOptions/>
  <pageMargins left="0.10486111111111111" right="0.15138888888888888" top="1.0527777777777778" bottom="0.6833333333333333" header="0.7875" footer="0.4180555555555555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us1</cp:lastModifiedBy>
  <cp:lastPrinted>2024-01-24T09:05:16Z</cp:lastPrinted>
  <dcterms:created xsi:type="dcterms:W3CDTF">2014-02-11T07:54:41Z</dcterms:created>
  <dcterms:modified xsi:type="dcterms:W3CDTF">2024-01-24T09:07:51Z</dcterms:modified>
  <cp:category/>
  <cp:version/>
  <cp:contentType/>
  <cp:contentStatus/>
</cp:coreProperties>
</file>